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Bvh_h000\Cfr_h006\Iro_0ebx\1_Data\Interne_Werking\Annual_and_interim_reports\2019\1Q2019\6. Voor website\"/>
    </mc:Choice>
  </mc:AlternateContent>
  <xr:revisionPtr revIDLastSave="0" documentId="13_ncr:1_{EE4125AC-47AD-4F5E-B146-E200438A396C}" xr6:coauthVersionLast="36" xr6:coauthVersionMax="36" xr10:uidLastSave="{00000000-0000-0000-0000-000000000000}"/>
  <bookViews>
    <workbookView xWindow="120" yWindow="120" windowWidth="15180" windowHeight="8520" xr2:uid="{00000000-000D-0000-FFFF-FFFF00000000}"/>
  </bookViews>
  <sheets>
    <sheet name="No of share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Q74" i="1" l="1"/>
  <c r="S74" i="1"/>
  <c r="F74" i="1"/>
  <c r="J74" i="1"/>
  <c r="M74" i="1"/>
  <c r="F73" i="1"/>
  <c r="J73" i="1"/>
  <c r="L72" i="1"/>
  <c r="L73" i="1"/>
  <c r="M73" i="1"/>
  <c r="N74" i="1"/>
  <c r="F72" i="1"/>
  <c r="J72" i="1"/>
  <c r="M72" i="1"/>
  <c r="N73" i="1"/>
  <c r="F71" i="1"/>
  <c r="J71" i="1"/>
  <c r="M71" i="1"/>
  <c r="N72" i="1"/>
  <c r="F70" i="1"/>
  <c r="J70" i="1"/>
  <c r="M70" i="1"/>
  <c r="N71" i="1"/>
  <c r="O74" i="1"/>
  <c r="G74" i="1"/>
  <c r="G73" i="1"/>
  <c r="G72" i="1"/>
  <c r="G71" i="1"/>
  <c r="H74" i="1"/>
  <c r="Q73" i="1"/>
  <c r="S73" i="1"/>
  <c r="O73" i="1"/>
  <c r="H73" i="1"/>
  <c r="Q72" i="1"/>
  <c r="S72" i="1"/>
  <c r="O72" i="1"/>
  <c r="H72" i="1"/>
  <c r="Q71" i="1"/>
  <c r="S71" i="1"/>
  <c r="O71" i="1"/>
  <c r="H71" i="1"/>
  <c r="F69" i="1"/>
  <c r="F68" i="1"/>
  <c r="G69" i="1"/>
  <c r="F67" i="1"/>
  <c r="G68" i="1"/>
  <c r="F66" i="1"/>
  <c r="G67" i="1"/>
  <c r="H69" i="1"/>
  <c r="Q68" i="1"/>
  <c r="Q67" i="1"/>
  <c r="S67" i="1"/>
  <c r="J67" i="1"/>
  <c r="M67" i="1"/>
  <c r="J66" i="1"/>
  <c r="M66" i="1"/>
  <c r="N67" i="1"/>
  <c r="O67" i="1"/>
  <c r="H67" i="1"/>
  <c r="Q70" i="1"/>
  <c r="S70" i="1"/>
  <c r="J69" i="1"/>
  <c r="L68" i="1"/>
  <c r="L69" i="1"/>
  <c r="M69" i="1"/>
  <c r="N70" i="1"/>
  <c r="J68" i="1"/>
  <c r="M68" i="1"/>
  <c r="N69" i="1"/>
  <c r="N68" i="1"/>
  <c r="O70" i="1"/>
  <c r="G70" i="1"/>
  <c r="H70" i="1"/>
  <c r="Q69" i="1"/>
  <c r="S69" i="1"/>
  <c r="O69" i="1"/>
  <c r="S68" i="1"/>
  <c r="O68" i="1"/>
  <c r="H68" i="1"/>
  <c r="F65" i="1"/>
  <c r="J65" i="1"/>
  <c r="L64" i="1"/>
  <c r="L65" i="1"/>
  <c r="M65" i="1"/>
  <c r="F64" i="1"/>
  <c r="J64" i="1"/>
  <c r="M64" i="1"/>
  <c r="N65" i="1"/>
  <c r="F63" i="1"/>
  <c r="J63" i="1"/>
  <c r="M63" i="1"/>
  <c r="N64" i="1"/>
  <c r="F62" i="1"/>
  <c r="J62" i="1"/>
  <c r="M62" i="1"/>
  <c r="N63" i="1"/>
  <c r="O65" i="1"/>
  <c r="N66" i="1"/>
  <c r="O66" i="1"/>
  <c r="G63" i="1"/>
  <c r="H63" i="1"/>
  <c r="Q66" i="1"/>
  <c r="S66" i="1"/>
  <c r="G66" i="1"/>
  <c r="G65" i="1"/>
  <c r="G64" i="1"/>
  <c r="H66" i="1"/>
  <c r="Q65" i="1"/>
  <c r="S65" i="1"/>
  <c r="H65" i="1"/>
  <c r="Q64" i="1"/>
  <c r="S64" i="1"/>
  <c r="O64" i="1"/>
  <c r="H64" i="1"/>
  <c r="Q63" i="1"/>
  <c r="S63" i="1"/>
  <c r="O63" i="1"/>
  <c r="Q62" i="1"/>
  <c r="S62" i="1"/>
  <c r="F61" i="1"/>
  <c r="J61" i="1"/>
  <c r="L60" i="1"/>
  <c r="L61" i="1"/>
  <c r="M61" i="1"/>
  <c r="N62" i="1"/>
  <c r="F60" i="1"/>
  <c r="J60" i="1"/>
  <c r="M60" i="1"/>
  <c r="N61" i="1"/>
  <c r="F59" i="1"/>
  <c r="J59" i="1"/>
  <c r="M59" i="1"/>
  <c r="N60" i="1"/>
  <c r="F58" i="1"/>
  <c r="J58" i="1"/>
  <c r="M58" i="1"/>
  <c r="N59" i="1"/>
  <c r="O62" i="1"/>
  <c r="G62" i="1"/>
  <c r="G61" i="1"/>
  <c r="G60" i="1"/>
  <c r="G59" i="1"/>
  <c r="H62" i="1"/>
  <c r="Q61" i="1"/>
  <c r="S61" i="1"/>
  <c r="O61" i="1"/>
  <c r="H61" i="1"/>
  <c r="Q60" i="1"/>
  <c r="S60" i="1"/>
  <c r="O60" i="1"/>
  <c r="H60" i="1"/>
  <c r="Q59" i="1"/>
  <c r="S59" i="1"/>
  <c r="O59" i="1"/>
  <c r="H59" i="1"/>
  <c r="Q58" i="1"/>
  <c r="S58" i="1"/>
  <c r="F57" i="1"/>
  <c r="J57" i="1"/>
  <c r="L56" i="1"/>
  <c r="L57" i="1"/>
  <c r="M57" i="1"/>
  <c r="N58" i="1"/>
  <c r="F56" i="1"/>
  <c r="J56" i="1"/>
  <c r="M56" i="1"/>
  <c r="N57" i="1"/>
  <c r="F55" i="1"/>
  <c r="J55" i="1"/>
  <c r="M55" i="1"/>
  <c r="N56" i="1"/>
  <c r="F54" i="1"/>
  <c r="J54" i="1"/>
  <c r="M54" i="1"/>
  <c r="N55" i="1"/>
  <c r="O58" i="1"/>
  <c r="G58" i="1"/>
  <c r="G57" i="1"/>
  <c r="G56" i="1"/>
  <c r="G55" i="1"/>
  <c r="H58" i="1"/>
  <c r="Q57" i="1"/>
  <c r="S57" i="1"/>
  <c r="O57" i="1"/>
  <c r="H57" i="1"/>
  <c r="Q56" i="1"/>
  <c r="S56" i="1"/>
  <c r="O56" i="1"/>
  <c r="H56" i="1"/>
  <c r="Q55" i="1"/>
  <c r="S55" i="1"/>
  <c r="O55" i="1"/>
  <c r="H55" i="1"/>
  <c r="E53" i="1"/>
  <c r="Q54" i="1"/>
  <c r="S54" i="1"/>
  <c r="F53" i="1"/>
  <c r="J53" i="1"/>
  <c r="L52" i="1"/>
  <c r="L53" i="1"/>
  <c r="M53" i="1"/>
  <c r="N54" i="1"/>
  <c r="F52" i="1"/>
  <c r="J52" i="1"/>
  <c r="M52" i="1"/>
  <c r="N53" i="1"/>
  <c r="F51" i="1"/>
  <c r="J51" i="1"/>
  <c r="M51" i="1"/>
  <c r="N52" i="1"/>
  <c r="F50" i="1"/>
  <c r="J50" i="1"/>
  <c r="M50" i="1"/>
  <c r="N51" i="1"/>
  <c r="O54" i="1"/>
  <c r="G54" i="1"/>
  <c r="G53" i="1"/>
  <c r="G52" i="1"/>
  <c r="G51" i="1"/>
  <c r="H54" i="1"/>
  <c r="Q53" i="1"/>
  <c r="S53" i="1"/>
  <c r="O53" i="1"/>
  <c r="H53" i="1"/>
  <c r="Q52" i="1"/>
  <c r="S52" i="1"/>
  <c r="O52" i="1"/>
  <c r="H52" i="1"/>
  <c r="Q51" i="1"/>
  <c r="S51" i="1"/>
  <c r="O51" i="1"/>
  <c r="H51" i="1"/>
  <c r="Q50" i="1"/>
  <c r="S50" i="1"/>
  <c r="F49" i="1"/>
  <c r="J49" i="1"/>
  <c r="L48" i="1"/>
  <c r="L49" i="1"/>
  <c r="M49" i="1"/>
  <c r="N50" i="1"/>
  <c r="F48" i="1"/>
  <c r="J48" i="1"/>
  <c r="M48" i="1"/>
  <c r="N49" i="1"/>
  <c r="F47" i="1"/>
  <c r="J47" i="1"/>
  <c r="M47" i="1"/>
  <c r="N48" i="1"/>
  <c r="F46" i="1"/>
  <c r="J46" i="1"/>
  <c r="M46" i="1"/>
  <c r="N47" i="1"/>
  <c r="O50" i="1"/>
  <c r="G50" i="1"/>
  <c r="G49" i="1"/>
  <c r="G48" i="1"/>
  <c r="G47" i="1"/>
  <c r="H50" i="1"/>
  <c r="Q49" i="1"/>
  <c r="S49" i="1"/>
  <c r="O49" i="1"/>
  <c r="H49" i="1"/>
  <c r="Q48" i="1"/>
  <c r="S48" i="1"/>
  <c r="O48" i="1"/>
  <c r="H48" i="1"/>
  <c r="Q47" i="1"/>
  <c r="S47" i="1"/>
  <c r="O47" i="1"/>
  <c r="H47" i="1"/>
  <c r="Q46" i="1"/>
  <c r="S46" i="1"/>
  <c r="F45" i="1"/>
  <c r="J45" i="1"/>
  <c r="L44" i="1"/>
  <c r="L45" i="1"/>
  <c r="M45" i="1"/>
  <c r="Q45" i="1"/>
  <c r="S45" i="1"/>
  <c r="Q44" i="1"/>
  <c r="S44" i="1"/>
  <c r="F44" i="1"/>
  <c r="Q43" i="1"/>
  <c r="S43" i="1"/>
  <c r="F43" i="1"/>
  <c r="J43" i="1"/>
  <c r="M43" i="1"/>
  <c r="F42" i="1"/>
  <c r="J42" i="1"/>
  <c r="M42" i="1"/>
  <c r="N43" i="1"/>
  <c r="O43" i="1"/>
  <c r="Q42" i="1"/>
  <c r="S42" i="1"/>
  <c r="Q41" i="1"/>
  <c r="S41" i="1"/>
  <c r="F41" i="1"/>
  <c r="J41" i="1"/>
  <c r="L40" i="1"/>
  <c r="L41" i="1"/>
  <c r="M41" i="1"/>
  <c r="Q40" i="1"/>
  <c r="S40" i="1"/>
  <c r="F40" i="1"/>
  <c r="J40" i="1"/>
  <c r="M40" i="1"/>
  <c r="F39" i="1"/>
  <c r="J39" i="1"/>
  <c r="M39" i="1"/>
  <c r="N40" i="1"/>
  <c r="Q39" i="1"/>
  <c r="S39" i="1"/>
  <c r="F38" i="1"/>
  <c r="J38" i="1"/>
  <c r="M38" i="1"/>
  <c r="F35" i="1"/>
  <c r="J35" i="1"/>
  <c r="M35" i="1"/>
  <c r="F34" i="1"/>
  <c r="J34" i="1"/>
  <c r="M34" i="1"/>
  <c r="N35" i="1"/>
  <c r="O35" i="1"/>
  <c r="G35" i="1"/>
  <c r="Q38" i="1"/>
  <c r="S38" i="1"/>
  <c r="F37" i="1"/>
  <c r="J37" i="1"/>
  <c r="L36" i="1"/>
  <c r="L37" i="1"/>
  <c r="M37" i="1"/>
  <c r="F36" i="1"/>
  <c r="J36" i="1"/>
  <c r="M36" i="1"/>
  <c r="N37" i="1"/>
  <c r="N36" i="1"/>
  <c r="O37" i="1"/>
  <c r="O36" i="1"/>
  <c r="G36" i="1"/>
  <c r="H36" i="1"/>
  <c r="Q37" i="1"/>
  <c r="S37" i="1"/>
  <c r="Q36" i="1"/>
  <c r="S36" i="1"/>
  <c r="Q35" i="1"/>
  <c r="S35" i="1"/>
  <c r="H35" i="1"/>
  <c r="F33" i="1"/>
  <c r="J33" i="1"/>
  <c r="L32" i="1"/>
  <c r="L33" i="1"/>
  <c r="F32" i="1"/>
  <c r="J32" i="1"/>
  <c r="M32" i="1"/>
  <c r="F31" i="1"/>
  <c r="J31" i="1"/>
  <c r="M31" i="1"/>
  <c r="F30" i="1"/>
  <c r="G31" i="1"/>
  <c r="G34" i="1"/>
  <c r="G32" i="1"/>
  <c r="K29" i="1"/>
  <c r="R26" i="1"/>
  <c r="R28" i="1"/>
  <c r="R29" i="1"/>
  <c r="R30" i="1"/>
  <c r="Q30" i="1"/>
  <c r="S30" i="1"/>
  <c r="Q34" i="1"/>
  <c r="S34" i="1"/>
  <c r="J30" i="1"/>
  <c r="M30" i="1"/>
  <c r="Q33" i="1"/>
  <c r="S33" i="1"/>
  <c r="Q32" i="1"/>
  <c r="S32" i="1"/>
  <c r="Q31" i="1"/>
  <c r="S31" i="1"/>
  <c r="F29" i="1"/>
  <c r="G30" i="1"/>
  <c r="F28" i="1"/>
  <c r="G29" i="1"/>
  <c r="F27" i="1"/>
  <c r="G28" i="1"/>
  <c r="F26" i="1"/>
  <c r="G27" i="1"/>
  <c r="H30" i="1"/>
  <c r="H28" i="1"/>
  <c r="H29" i="1"/>
  <c r="H27" i="1"/>
  <c r="R23" i="1"/>
  <c r="K28" i="1"/>
  <c r="R27" i="1"/>
  <c r="J27" i="1"/>
  <c r="M27" i="1"/>
  <c r="J26" i="1"/>
  <c r="M26" i="1"/>
  <c r="N27" i="1"/>
  <c r="O27" i="1"/>
  <c r="J29" i="1"/>
  <c r="L28" i="1"/>
  <c r="L29" i="1"/>
  <c r="M29" i="1"/>
  <c r="J28" i="1"/>
  <c r="M28" i="1"/>
  <c r="N28" i="1"/>
  <c r="O28" i="1"/>
  <c r="Q29" i="1"/>
  <c r="Q28" i="1"/>
  <c r="S28" i="1"/>
  <c r="Q27" i="1"/>
  <c r="S27" i="1"/>
  <c r="R21" i="1"/>
  <c r="Q26" i="1"/>
  <c r="S26" i="1"/>
  <c r="Q25" i="1"/>
  <c r="Q24" i="1"/>
  <c r="Q23" i="1"/>
  <c r="Q21" i="1"/>
  <c r="S21" i="1"/>
  <c r="Q20" i="1"/>
  <c r="Q19" i="1"/>
  <c r="S19" i="1"/>
  <c r="Q18" i="1"/>
  <c r="Q17" i="1"/>
  <c r="S17" i="1"/>
  <c r="Q16" i="1"/>
  <c r="Q15" i="1"/>
  <c r="S15" i="1"/>
  <c r="Q14" i="1"/>
  <c r="Q13" i="1"/>
  <c r="S13" i="1"/>
  <c r="Q12" i="1"/>
  <c r="Q11" i="1"/>
  <c r="S11" i="1"/>
  <c r="Q10" i="1"/>
  <c r="Q9" i="1"/>
  <c r="S9" i="1"/>
  <c r="F25" i="1"/>
  <c r="G26" i="1"/>
  <c r="F24" i="1"/>
  <c r="G25" i="1"/>
  <c r="F23" i="1"/>
  <c r="G24" i="1"/>
  <c r="F21" i="1"/>
  <c r="G23" i="1"/>
  <c r="H26" i="1"/>
  <c r="H24" i="1"/>
  <c r="H23" i="1"/>
  <c r="S25" i="1"/>
  <c r="S23" i="1"/>
  <c r="S20" i="1"/>
  <c r="S18" i="1"/>
  <c r="S16" i="1"/>
  <c r="S14" i="1"/>
  <c r="S12" i="1"/>
  <c r="S10" i="1"/>
  <c r="S24" i="1"/>
  <c r="K24" i="1"/>
  <c r="J23" i="1"/>
  <c r="M23" i="1"/>
  <c r="J21" i="1"/>
  <c r="M21" i="1"/>
  <c r="F20" i="1"/>
  <c r="J20" i="1"/>
  <c r="L19" i="1"/>
  <c r="L20" i="1"/>
  <c r="M20" i="1"/>
  <c r="J25" i="1"/>
  <c r="L24" i="1"/>
  <c r="L25" i="1"/>
  <c r="M25" i="1"/>
  <c r="F19" i="1"/>
  <c r="J19" i="1"/>
  <c r="M19" i="1"/>
  <c r="F18" i="1"/>
  <c r="J18" i="1"/>
  <c r="M18" i="1"/>
  <c r="N19" i="1"/>
  <c r="F17" i="1"/>
  <c r="J17" i="1"/>
  <c r="M17" i="1"/>
  <c r="F16" i="1"/>
  <c r="J16" i="1"/>
  <c r="L15" i="1"/>
  <c r="L16" i="1"/>
  <c r="M16" i="1"/>
  <c r="N17" i="1"/>
  <c r="G21" i="1"/>
  <c r="F15" i="1"/>
  <c r="F14" i="1"/>
  <c r="G15" i="1"/>
  <c r="J14" i="1"/>
  <c r="M14" i="1"/>
  <c r="F13" i="1"/>
  <c r="J13" i="1"/>
  <c r="M13" i="1"/>
  <c r="N14" i="1"/>
  <c r="O14" i="1"/>
  <c r="G17" i="1"/>
  <c r="G16" i="1"/>
  <c r="G14" i="1"/>
  <c r="F11" i="1"/>
  <c r="J11" i="1"/>
  <c r="M11" i="1"/>
  <c r="F10" i="1"/>
  <c r="G11" i="1"/>
  <c r="F9" i="1"/>
  <c r="F12" i="1"/>
  <c r="J12" i="1"/>
  <c r="M12" i="1"/>
  <c r="N12" i="1"/>
  <c r="J9" i="1"/>
  <c r="M9" i="1"/>
  <c r="H14" i="1"/>
  <c r="G38" i="1"/>
  <c r="G18" i="1"/>
  <c r="N23" i="1"/>
  <c r="O23" i="1"/>
  <c r="G12" i="1"/>
  <c r="J10" i="1"/>
  <c r="M10" i="1"/>
  <c r="G10" i="1"/>
  <c r="H10" i="1"/>
  <c r="H18" i="1"/>
  <c r="G20" i="1"/>
  <c r="J24" i="1"/>
  <c r="M24" i="1"/>
  <c r="N24" i="1"/>
  <c r="O24" i="1"/>
  <c r="H25" i="1"/>
  <c r="G33" i="1"/>
  <c r="G37" i="1"/>
  <c r="H37" i="1"/>
  <c r="H12" i="1"/>
  <c r="H38" i="1"/>
  <c r="H11" i="1"/>
  <c r="G42" i="1"/>
  <c r="G41" i="1"/>
  <c r="G40" i="1"/>
  <c r="G39" i="1"/>
  <c r="H42" i="1"/>
  <c r="H40" i="1"/>
  <c r="H39" i="1"/>
  <c r="H41" i="1"/>
  <c r="H16" i="1"/>
  <c r="H15" i="1"/>
  <c r="N30" i="1"/>
  <c r="N29" i="1"/>
  <c r="O29" i="1"/>
  <c r="N42" i="1"/>
  <c r="N41" i="1"/>
  <c r="N39" i="1"/>
  <c r="O41" i="1"/>
  <c r="H17" i="1"/>
  <c r="N18" i="1"/>
  <c r="O18" i="1"/>
  <c r="S29" i="1"/>
  <c r="N32" i="1"/>
  <c r="N21" i="1"/>
  <c r="N20" i="1"/>
  <c r="O21" i="1"/>
  <c r="O20" i="1"/>
  <c r="O39" i="1"/>
  <c r="N26" i="1"/>
  <c r="N25" i="1"/>
  <c r="O26" i="1"/>
  <c r="O25" i="1"/>
  <c r="H31" i="1"/>
  <c r="N31" i="1"/>
  <c r="O31" i="1"/>
  <c r="H33" i="1"/>
  <c r="H34" i="1"/>
  <c r="H32" i="1"/>
  <c r="N10" i="1"/>
  <c r="O10" i="1"/>
  <c r="N11" i="1"/>
  <c r="O12" i="1"/>
  <c r="N13" i="1"/>
  <c r="O13" i="1"/>
  <c r="M33" i="1"/>
  <c r="N33" i="1"/>
  <c r="O33" i="1"/>
  <c r="N34" i="1"/>
  <c r="O34" i="1"/>
  <c r="O19" i="1"/>
  <c r="N38" i="1"/>
  <c r="O38" i="1"/>
  <c r="O40" i="1"/>
  <c r="J15" i="1"/>
  <c r="M15" i="1"/>
  <c r="N15" i="1"/>
  <c r="O15" i="1"/>
  <c r="G19" i="1"/>
  <c r="G13" i="1"/>
  <c r="H13" i="1"/>
  <c r="G44" i="1"/>
  <c r="G43" i="1"/>
  <c r="H44" i="1"/>
  <c r="H43" i="1"/>
  <c r="J44" i="1"/>
  <c r="M44" i="1"/>
  <c r="G45" i="1"/>
  <c r="H19" i="1"/>
  <c r="H20" i="1"/>
  <c r="H21" i="1"/>
  <c r="O11" i="1"/>
  <c r="O42" i="1"/>
  <c r="O32" i="1"/>
  <c r="O30" i="1"/>
  <c r="N16" i="1"/>
  <c r="O16" i="1"/>
  <c r="O17" i="1"/>
  <c r="H45" i="1"/>
  <c r="G46" i="1"/>
  <c r="H46" i="1"/>
  <c r="N46" i="1"/>
  <c r="N44" i="1"/>
  <c r="O44" i="1"/>
  <c r="N45" i="1"/>
  <c r="O46" i="1"/>
  <c r="O45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u26567</author>
    <author>Christel Sterckx</author>
  </authors>
  <commentList>
    <comment ref="K24" authorId="0" shapeId="0" xr:uid="{00000000-0006-0000-0000-000001000000}">
      <text>
        <r>
          <rPr>
            <b/>
            <sz val="8"/>
            <color indexed="81"/>
            <rFont val="Tahoma"/>
            <family val="2"/>
          </rPr>
          <t>u26567:</t>
        </r>
        <r>
          <rPr>
            <sz val="8"/>
            <color indexed="81"/>
            <rFont val="Tahoma"/>
            <family val="2"/>
          </rPr>
          <t xml:space="preserve">
of which 405,062 options excercised in June; effect in July</t>
        </r>
      </text>
    </comment>
    <comment ref="K65" authorId="1" shapeId="0" xr:uid="{00000000-0006-0000-0000-000002000000}">
      <text>
        <r>
          <rPr>
            <b/>
            <sz val="9"/>
            <color indexed="81"/>
            <rFont val="Tahoma"/>
            <family val="2"/>
          </rPr>
          <t>Christel Sterckx:</t>
        </r>
        <r>
          <rPr>
            <sz val="9"/>
            <color indexed="81"/>
            <rFont val="Tahoma"/>
            <family val="2"/>
          </rPr>
          <t xml:space="preserve">
Retro acyief toepassen tel gesprek KOL 12/01 + mail 15/1 11:21 met bijkomende uitleg
</t>
        </r>
      </text>
    </comment>
  </commentList>
</comments>
</file>

<file path=xl/sharedStrings.xml><?xml version="1.0" encoding="utf-8"?>
<sst xmlns="http://schemas.openxmlformats.org/spreadsheetml/2006/main" count="91" uniqueCount="85">
  <si>
    <t>31/12/03</t>
  </si>
  <si>
    <t>31/03/04</t>
  </si>
  <si>
    <t>30/06/04</t>
  </si>
  <si>
    <t>30/09/04</t>
  </si>
  <si>
    <t>31/12/04</t>
  </si>
  <si>
    <t>31/03/05</t>
  </si>
  <si>
    <t>KBC Group</t>
  </si>
  <si>
    <t>Overview number of shares used for calculation of EPS</t>
  </si>
  <si>
    <t>Ordinary shares</t>
  </si>
  <si>
    <t>30/06/05</t>
  </si>
  <si>
    <t>30/09/05</t>
  </si>
  <si>
    <t>31/12/05</t>
  </si>
  <si>
    <t>Average quarter</t>
  </si>
  <si>
    <t>Treasury shares</t>
  </si>
  <si>
    <t>Mandatory convertibles</t>
  </si>
  <si>
    <t>Average    Ytd</t>
  </si>
  <si>
    <t>BASIC NUMBER OF SHARES</t>
  </si>
  <si>
    <t>DILUTED NUMBER OF SHARES</t>
  </si>
  <si>
    <t>Convertible bonds</t>
  </si>
  <si>
    <t>-</t>
  </si>
  <si>
    <t>Basic no            of shares</t>
  </si>
  <si>
    <t>Dilutive no    of shares</t>
  </si>
  <si>
    <t>Basic no        of shares</t>
  </si>
  <si>
    <t>Stock           options</t>
  </si>
  <si>
    <t>31/03/06</t>
  </si>
  <si>
    <t>30/06/06</t>
  </si>
  <si>
    <t>30/09/06</t>
  </si>
  <si>
    <t>31/12/06</t>
  </si>
  <si>
    <t>31/03/07</t>
  </si>
  <si>
    <t>30/06/07</t>
  </si>
  <si>
    <t>30/09/07</t>
  </si>
  <si>
    <t>31/12/07</t>
  </si>
  <si>
    <t>SHARES ENTITLED TO DIVIDEND</t>
  </si>
  <si>
    <t>Shares not entitled to dividend (*)</t>
  </si>
  <si>
    <t>30/06/08</t>
  </si>
  <si>
    <t>30/09/08</t>
  </si>
  <si>
    <t>31/12/08</t>
  </si>
  <si>
    <t>31/03/08</t>
  </si>
  <si>
    <t>31/03/09</t>
  </si>
  <si>
    <t>30/06/09</t>
  </si>
  <si>
    <t>30/09/09</t>
  </si>
  <si>
    <t>31/12/09</t>
  </si>
  <si>
    <t>31/03/10</t>
  </si>
  <si>
    <t>30/06/10</t>
  </si>
  <si>
    <t>30/09/10</t>
  </si>
  <si>
    <t>31/12/10</t>
  </si>
  <si>
    <t>Total shares entitled to dividend</t>
  </si>
  <si>
    <t>31/03/11</t>
  </si>
  <si>
    <t>30/06/11</t>
  </si>
  <si>
    <t>30/09/11</t>
  </si>
  <si>
    <t>31/12/11</t>
  </si>
  <si>
    <t>31/03/12</t>
  </si>
  <si>
    <t>30/06/12</t>
  </si>
  <si>
    <t>30/09/12</t>
  </si>
  <si>
    <t>31/12/12</t>
  </si>
  <si>
    <t>31/03/13</t>
  </si>
  <si>
    <t>30/06/13</t>
  </si>
  <si>
    <t>30/09/13</t>
  </si>
  <si>
    <t>31/12/13</t>
  </si>
  <si>
    <t>31/03/14</t>
  </si>
  <si>
    <t>30/06/14</t>
  </si>
  <si>
    <t>30/09/14</t>
  </si>
  <si>
    <t>31/12/14</t>
  </si>
  <si>
    <t>31/03/15</t>
  </si>
  <si>
    <t>30/06/15</t>
  </si>
  <si>
    <t>30/09/15</t>
  </si>
  <si>
    <t>31/12/15</t>
  </si>
  <si>
    <t>31/03/16</t>
  </si>
  <si>
    <t>30/06/16</t>
  </si>
  <si>
    <t>30/09/16</t>
  </si>
  <si>
    <t>31/12/16</t>
  </si>
  <si>
    <t>31/03/17</t>
  </si>
  <si>
    <t>30/06/17</t>
  </si>
  <si>
    <t>30/09/17</t>
  </si>
  <si>
    <t>31/12/17</t>
  </si>
  <si>
    <t>31/03/18</t>
  </si>
  <si>
    <t>30/06/18</t>
  </si>
  <si>
    <t>30/09/18</t>
  </si>
  <si>
    <t>31/12/18</t>
  </si>
  <si>
    <t>31/03/19</t>
  </si>
  <si>
    <t>30/06/19</t>
  </si>
  <si>
    <t>30/09/19</t>
  </si>
  <si>
    <t>31/12/19</t>
  </si>
  <si>
    <t>(*)</t>
  </si>
  <si>
    <t>(*) see share buyback program note 5.10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</si>
</sst>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B_F_-;\-* #,##0.00\ _B_F_-;_-* &quot;-&quot;??\ _B_F_-;_-@_-"/>
    <numFmt numFmtId="165" formatCode="_-* #,##0\ _B_F_-;\-* #,##0\ _B_F_-;_-* &quot;-&quot;??\ _B_F_-;_-@_-"/>
  </numFmts>
  <fonts count="13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8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" fillId="0" borderId="0"/>
  </cellStyleXfs>
  <cellXfs count="61">
    <xf numFmtId="0" fontId="0" fillId="0" borderId="0" xfId="0"/>
    <xf numFmtId="165" fontId="0" fillId="0" borderId="0" xfId="1" applyNumberFormat="1" applyFont="1"/>
    <xf numFmtId="0" fontId="2" fillId="0" borderId="0" xfId="0" applyFont="1"/>
    <xf numFmtId="0" fontId="3" fillId="0" borderId="0" xfId="0" applyFont="1"/>
    <xf numFmtId="3" fontId="0" fillId="0" borderId="0" xfId="1" applyNumberFormat="1" applyFont="1" applyAlignment="1">
      <alignment horizontal="right"/>
    </xf>
    <xf numFmtId="3" fontId="0" fillId="0" borderId="0" xfId="0" applyNumberFormat="1" applyAlignment="1">
      <alignment horizontal="right"/>
    </xf>
    <xf numFmtId="0" fontId="0" fillId="0" borderId="1" xfId="0" applyBorder="1" applyAlignment="1">
      <alignment wrapText="1"/>
    </xf>
    <xf numFmtId="3" fontId="0" fillId="0" borderId="2" xfId="1" applyNumberFormat="1" applyFont="1" applyBorder="1" applyAlignment="1">
      <alignment horizontal="right"/>
    </xf>
    <xf numFmtId="3" fontId="0" fillId="0" borderId="2" xfId="0" applyNumberFormat="1" applyBorder="1" applyAlignment="1">
      <alignment horizontal="right"/>
    </xf>
    <xf numFmtId="0" fontId="0" fillId="0" borderId="0" xfId="0" applyAlignment="1">
      <alignment horizontal="center"/>
    </xf>
    <xf numFmtId="0" fontId="0" fillId="0" borderId="0" xfId="0" quotePrefix="1" applyAlignment="1">
      <alignment horizontal="center"/>
    </xf>
    <xf numFmtId="0" fontId="0" fillId="0" borderId="2" xfId="0" quotePrefix="1" applyBorder="1" applyAlignment="1">
      <alignment horizontal="center"/>
    </xf>
    <xf numFmtId="3" fontId="4" fillId="0" borderId="0" xfId="0" applyNumberFormat="1" applyFont="1" applyBorder="1" applyAlignment="1">
      <alignment horizontal="right"/>
    </xf>
    <xf numFmtId="3" fontId="4" fillId="0" borderId="2" xfId="0" applyNumberFormat="1" applyFont="1" applyBorder="1" applyAlignment="1">
      <alignment horizontal="right"/>
    </xf>
    <xf numFmtId="165" fontId="2" fillId="0" borderId="1" xfId="1" applyNumberFormat="1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165" fontId="2" fillId="0" borderId="1" xfId="1" applyNumberFormat="1" applyFont="1" applyBorder="1" applyAlignment="1">
      <alignment horizontal="left"/>
    </xf>
    <xf numFmtId="0" fontId="0" fillId="0" borderId="0" xfId="0" quotePrefix="1" applyBorder="1" applyAlignment="1">
      <alignment horizontal="center"/>
    </xf>
    <xf numFmtId="0" fontId="0" fillId="0" borderId="0" xfId="0" applyBorder="1"/>
    <xf numFmtId="3" fontId="0" fillId="0" borderId="0" xfId="1" applyNumberFormat="1" applyFont="1" applyBorder="1" applyAlignment="1">
      <alignment horizontal="right"/>
    </xf>
    <xf numFmtId="3" fontId="0" fillId="0" borderId="0" xfId="0" applyNumberFormat="1" applyBorder="1" applyAlignment="1">
      <alignment horizontal="right"/>
    </xf>
    <xf numFmtId="165" fontId="0" fillId="0" borderId="0" xfId="1" applyNumberFormat="1" applyFont="1" applyBorder="1"/>
    <xf numFmtId="165" fontId="2" fillId="0" borderId="0" xfId="1" applyNumberFormat="1" applyFont="1" applyBorder="1"/>
    <xf numFmtId="165" fontId="4" fillId="0" borderId="0" xfId="1" applyNumberFormat="1" applyFont="1" applyBorder="1"/>
    <xf numFmtId="0" fontId="2" fillId="0" borderId="2" xfId="0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165" fontId="2" fillId="0" borderId="0" xfId="1" applyNumberFormat="1" applyFont="1" applyBorder="1" applyAlignment="1">
      <alignment horizontal="center"/>
    </xf>
    <xf numFmtId="165" fontId="4" fillId="0" borderId="2" xfId="1" applyNumberFormat="1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4" fillId="0" borderId="0" xfId="0" applyFont="1" applyBorder="1"/>
    <xf numFmtId="0" fontId="5" fillId="0" borderId="0" xfId="0" applyFont="1" applyBorder="1" applyAlignment="1">
      <alignment horizontal="left"/>
    </xf>
    <xf numFmtId="3" fontId="0" fillId="0" borderId="0" xfId="1" applyNumberFormat="1" applyFont="1" applyFill="1" applyBorder="1" applyAlignment="1">
      <alignment horizontal="right"/>
    </xf>
    <xf numFmtId="165" fontId="8" fillId="0" borderId="1" xfId="1" applyNumberFormat="1" applyFont="1" applyBorder="1" applyAlignment="1">
      <alignment horizontal="left"/>
    </xf>
    <xf numFmtId="0" fontId="9" fillId="0" borderId="1" xfId="0" applyFont="1" applyBorder="1" applyAlignment="1">
      <alignment wrapText="1"/>
    </xf>
    <xf numFmtId="0" fontId="9" fillId="0" borderId="0" xfId="0" applyFont="1"/>
    <xf numFmtId="165" fontId="8" fillId="0" borderId="0" xfId="1" applyNumberFormat="1" applyFont="1" applyBorder="1"/>
    <xf numFmtId="3" fontId="0" fillId="0" borderId="2" xfId="0" applyNumberFormat="1" applyFill="1" applyBorder="1" applyAlignment="1">
      <alignment horizontal="right"/>
    </xf>
    <xf numFmtId="3" fontId="4" fillId="0" borderId="2" xfId="0" applyNumberFormat="1" applyFont="1" applyFill="1" applyBorder="1" applyAlignment="1">
      <alignment horizontal="right"/>
    </xf>
    <xf numFmtId="0" fontId="0" fillId="0" borderId="0" xfId="0" quotePrefix="1" applyFill="1" applyBorder="1" applyAlignment="1">
      <alignment horizontal="center"/>
    </xf>
    <xf numFmtId="0" fontId="0" fillId="0" borderId="0" xfId="0" applyFill="1" applyBorder="1"/>
    <xf numFmtId="3" fontId="0" fillId="0" borderId="0" xfId="0" applyNumberFormat="1" applyFill="1" applyBorder="1" applyAlignment="1">
      <alignment horizontal="right"/>
    </xf>
    <xf numFmtId="3" fontId="4" fillId="0" borderId="0" xfId="0" applyNumberFormat="1" applyFont="1" applyFill="1" applyBorder="1" applyAlignment="1">
      <alignment horizontal="right"/>
    </xf>
    <xf numFmtId="0" fontId="0" fillId="0" borderId="0" xfId="0" applyFill="1"/>
    <xf numFmtId="0" fontId="0" fillId="0" borderId="0" xfId="0" quotePrefix="1" applyFill="1" applyAlignment="1">
      <alignment horizontal="center"/>
    </xf>
    <xf numFmtId="3" fontId="0" fillId="0" borderId="0" xfId="1" applyNumberFormat="1" applyFont="1" applyFill="1" applyAlignment="1">
      <alignment horizontal="right"/>
    </xf>
    <xf numFmtId="0" fontId="0" fillId="0" borderId="2" xfId="0" quotePrefix="1" applyFill="1" applyBorder="1" applyAlignment="1">
      <alignment horizontal="center"/>
    </xf>
    <xf numFmtId="3" fontId="0" fillId="0" borderId="2" xfId="1" applyNumberFormat="1" applyFont="1" applyFill="1" applyBorder="1" applyAlignment="1">
      <alignment horizontal="right"/>
    </xf>
    <xf numFmtId="165" fontId="1" fillId="0" borderId="2" xfId="1" applyNumberFormat="1" applyFont="1" applyBorder="1" applyAlignment="1">
      <alignment horizontal="center" wrapText="1"/>
    </xf>
    <xf numFmtId="0" fontId="1" fillId="0" borderId="0" xfId="0" quotePrefix="1" applyFont="1" applyBorder="1" applyAlignment="1">
      <alignment horizontal="center"/>
    </xf>
    <xf numFmtId="0" fontId="1" fillId="0" borderId="0" xfId="0" quotePrefix="1" applyFont="1" applyAlignment="1">
      <alignment horizontal="center"/>
    </xf>
    <xf numFmtId="0" fontId="1" fillId="0" borderId="2" xfId="0" quotePrefix="1" applyFont="1" applyBorder="1" applyAlignment="1">
      <alignment horizontal="center"/>
    </xf>
    <xf numFmtId="3" fontId="1" fillId="0" borderId="0" xfId="1" applyNumberFormat="1" applyFont="1" applyFill="1" applyBorder="1" applyAlignment="1">
      <alignment horizontal="right"/>
    </xf>
    <xf numFmtId="0" fontId="1" fillId="0" borderId="0" xfId="0" applyFont="1"/>
    <xf numFmtId="3" fontId="1" fillId="0" borderId="0" xfId="1" applyNumberFormat="1" applyFont="1" applyAlignment="1">
      <alignment horizontal="right"/>
    </xf>
    <xf numFmtId="3" fontId="1" fillId="0" borderId="0" xfId="1" applyNumberFormat="1" applyFont="1" applyBorder="1" applyAlignment="1">
      <alignment horizontal="right"/>
    </xf>
    <xf numFmtId="3" fontId="1" fillId="0" borderId="0" xfId="0" applyNumberFormat="1" applyFont="1" applyFill="1" applyBorder="1" applyAlignment="1">
      <alignment horizontal="right"/>
    </xf>
    <xf numFmtId="0" fontId="1" fillId="0" borderId="0" xfId="0" applyFont="1" applyFill="1" applyBorder="1"/>
    <xf numFmtId="3" fontId="1" fillId="0" borderId="0" xfId="0" applyNumberFormat="1" applyFont="1" applyBorder="1" applyAlignment="1">
      <alignment horizontal="right"/>
    </xf>
    <xf numFmtId="0" fontId="1" fillId="0" borderId="0" xfId="0" applyFont="1" applyBorder="1"/>
    <xf numFmtId="0" fontId="12" fillId="0" borderId="0" xfId="0" applyFont="1"/>
    <xf numFmtId="0" fontId="1" fillId="0" borderId="0" xfId="0" quotePrefix="1" applyFont="1" applyBorder="1"/>
  </cellXfs>
  <cellStyles count="3">
    <cellStyle name="Comma" xfId="1" builtinId="3"/>
    <cellStyle name="Normal" xfId="0" builtinId="0"/>
    <cellStyle name="Normal 2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75"/>
  <sheetViews>
    <sheetView tabSelected="1" workbookViewId="0">
      <pane ySplit="8" topLeftCell="A61" activePane="bottomLeft" state="frozen"/>
      <selection pane="bottomLeft" activeCell="N76" sqref="N76"/>
    </sheetView>
  </sheetViews>
  <sheetFormatPr defaultRowHeight="13.2" x14ac:dyDescent="0.25"/>
  <cols>
    <col min="1" max="1" width="8.88671875" customWidth="1"/>
    <col min="2" max="2" width="1.6640625" customWidth="1"/>
    <col min="3" max="3" width="12.33203125" customWidth="1"/>
    <col min="4" max="7" width="11.6640625" customWidth="1"/>
    <col min="8" max="8" width="11.6640625" style="2" customWidth="1"/>
    <col min="9" max="9" width="1.6640625" style="2" customWidth="1"/>
    <col min="10" max="10" width="11.6640625" style="2" customWidth="1"/>
    <col min="11" max="15" width="11.6640625" customWidth="1"/>
    <col min="16" max="16" width="2.5546875" customWidth="1"/>
    <col min="17" max="17" width="13.109375" customWidth="1"/>
    <col min="18" max="18" width="12.109375" customWidth="1"/>
    <col min="19" max="19" width="11.33203125" customWidth="1"/>
    <col min="20" max="20" width="18.109375" bestFit="1" customWidth="1"/>
  </cols>
  <sheetData>
    <row r="1" spans="1:24" ht="15.6" x14ac:dyDescent="0.3">
      <c r="A1" s="3" t="s">
        <v>6</v>
      </c>
      <c r="B1" s="3"/>
    </row>
    <row r="2" spans="1:24" ht="15.6" x14ac:dyDescent="0.3">
      <c r="A2" s="3" t="s">
        <v>7</v>
      </c>
      <c r="B2" s="3"/>
    </row>
    <row r="3" spans="1:24" x14ac:dyDescent="0.25">
      <c r="A3" s="9"/>
    </row>
    <row r="4" spans="1:24" x14ac:dyDescent="0.25">
      <c r="A4" s="9"/>
    </row>
    <row r="5" spans="1:24" ht="18.75" customHeight="1" x14ac:dyDescent="0.25">
      <c r="A5" s="9"/>
    </row>
    <row r="6" spans="1:24" ht="15" customHeight="1" x14ac:dyDescent="0.25">
      <c r="A6" s="9"/>
      <c r="C6" s="16" t="s">
        <v>16</v>
      </c>
      <c r="D6" s="15"/>
      <c r="E6" s="14"/>
      <c r="F6" s="15"/>
      <c r="G6" s="15"/>
      <c r="H6" s="15"/>
      <c r="I6"/>
      <c r="J6" s="16" t="s">
        <v>17</v>
      </c>
      <c r="K6" s="16"/>
      <c r="L6" s="6"/>
      <c r="M6" s="6"/>
      <c r="N6" s="6"/>
      <c r="O6" s="6"/>
      <c r="Q6" s="16" t="s">
        <v>32</v>
      </c>
      <c r="R6" s="32"/>
      <c r="S6" s="33"/>
    </row>
    <row r="7" spans="1:24" ht="5.0999999999999996" customHeight="1" x14ac:dyDescent="0.25">
      <c r="A7" s="9"/>
      <c r="C7" s="1"/>
      <c r="D7" s="1"/>
      <c r="I7"/>
      <c r="J7"/>
      <c r="Q7" s="34"/>
      <c r="R7" s="34"/>
      <c r="S7" s="34"/>
    </row>
    <row r="8" spans="1:24" ht="51" customHeight="1" x14ac:dyDescent="0.25">
      <c r="A8" s="24"/>
      <c r="B8" s="18"/>
      <c r="C8" s="27" t="s">
        <v>8</v>
      </c>
      <c r="D8" s="28" t="s">
        <v>14</v>
      </c>
      <c r="E8" s="27" t="s">
        <v>13</v>
      </c>
      <c r="F8" s="28" t="s">
        <v>20</v>
      </c>
      <c r="G8" s="28" t="s">
        <v>12</v>
      </c>
      <c r="H8" s="28" t="s">
        <v>15</v>
      </c>
      <c r="I8" s="29"/>
      <c r="J8" s="28" t="s">
        <v>22</v>
      </c>
      <c r="K8" s="28" t="s">
        <v>23</v>
      </c>
      <c r="L8" s="28" t="s">
        <v>18</v>
      </c>
      <c r="M8" s="28" t="s">
        <v>21</v>
      </c>
      <c r="N8" s="28" t="s">
        <v>12</v>
      </c>
      <c r="O8" s="28" t="s">
        <v>15</v>
      </c>
      <c r="P8" s="18"/>
      <c r="Q8" s="27" t="s">
        <v>8</v>
      </c>
      <c r="R8" s="27" t="s">
        <v>33</v>
      </c>
      <c r="S8" s="47" t="s">
        <v>46</v>
      </c>
      <c r="T8" s="18"/>
      <c r="U8" s="18"/>
      <c r="V8" s="18"/>
      <c r="W8" s="18"/>
      <c r="X8" s="18"/>
    </row>
    <row r="9" spans="1:24" hidden="1" x14ac:dyDescent="0.25">
      <c r="A9" s="17" t="s">
        <v>0</v>
      </c>
      <c r="B9" s="18"/>
      <c r="C9" s="19">
        <v>367747317.20000005</v>
      </c>
      <c r="D9" s="19">
        <v>2648990</v>
      </c>
      <c r="E9" s="19">
        <v>-10973824</v>
      </c>
      <c r="F9" s="20">
        <f t="shared" ref="F9:F21" si="0">SUM(C9:E9)</f>
        <v>359422483.20000005</v>
      </c>
      <c r="G9" s="25" t="s">
        <v>19</v>
      </c>
      <c r="H9" s="26" t="s">
        <v>19</v>
      </c>
      <c r="I9" s="18"/>
      <c r="J9" s="20">
        <f t="shared" ref="J9:J21" si="1">+F9</f>
        <v>359422483.20000005</v>
      </c>
      <c r="K9" s="20">
        <v>6096295</v>
      </c>
      <c r="L9" s="20">
        <v>5228700</v>
      </c>
      <c r="M9" s="20">
        <f t="shared" ref="M9:M21" si="2">SUM(J9:L9)</f>
        <v>370747478.20000005</v>
      </c>
      <c r="N9" s="25" t="s">
        <v>19</v>
      </c>
      <c r="O9" s="26" t="s">
        <v>19</v>
      </c>
      <c r="P9" s="18"/>
      <c r="Q9" s="12">
        <f>+C9</f>
        <v>367747317.20000005</v>
      </c>
      <c r="R9" s="12">
        <v>-7003039</v>
      </c>
      <c r="S9" s="12">
        <f t="shared" ref="S9:S23" si="3">+Q9+R9</f>
        <v>360744278.20000005</v>
      </c>
      <c r="T9" s="18"/>
    </row>
    <row r="10" spans="1:24" hidden="1" x14ac:dyDescent="0.25">
      <c r="A10" s="17" t="s">
        <v>1</v>
      </c>
      <c r="B10" s="18"/>
      <c r="C10" s="19">
        <v>367032923.20000005</v>
      </c>
      <c r="D10" s="19">
        <v>2648384</v>
      </c>
      <c r="E10" s="19">
        <v>-10094055</v>
      </c>
      <c r="F10" s="20">
        <f t="shared" si="0"/>
        <v>359587252.20000005</v>
      </c>
      <c r="G10" s="12">
        <f t="shared" ref="G10:G21" si="4">+(F10+F9)/2</f>
        <v>359504867.70000005</v>
      </c>
      <c r="H10" s="12">
        <f>+G10</f>
        <v>359504867.70000005</v>
      </c>
      <c r="I10" s="18"/>
      <c r="J10" s="20">
        <f t="shared" si="1"/>
        <v>359587252.20000005</v>
      </c>
      <c r="K10" s="20">
        <v>6079045</v>
      </c>
      <c r="L10" s="20">
        <v>5228700</v>
      </c>
      <c r="M10" s="20">
        <f t="shared" si="2"/>
        <v>370894997.20000005</v>
      </c>
      <c r="N10" s="12">
        <f t="shared" ref="N10:N21" si="5">+(M10+M9)/2</f>
        <v>370821237.70000005</v>
      </c>
      <c r="O10" s="12">
        <f>+N10</f>
        <v>370821237.70000005</v>
      </c>
      <c r="P10" s="18"/>
      <c r="Q10" s="12">
        <f t="shared" ref="Q10:Q26" si="6">+C10</f>
        <v>367032923.20000005</v>
      </c>
      <c r="R10" s="12">
        <v>0</v>
      </c>
      <c r="S10" s="12">
        <f t="shared" si="3"/>
        <v>367032923.20000005</v>
      </c>
      <c r="T10" s="18"/>
      <c r="U10" s="18"/>
    </row>
    <row r="11" spans="1:24" hidden="1" x14ac:dyDescent="0.25">
      <c r="A11" s="10" t="s">
        <v>2</v>
      </c>
      <c r="C11" s="4">
        <v>366284457.20000005</v>
      </c>
      <c r="D11" s="4">
        <v>2648350</v>
      </c>
      <c r="E11" s="4">
        <v>-9715971</v>
      </c>
      <c r="F11" s="5">
        <f t="shared" si="0"/>
        <v>359216836.20000005</v>
      </c>
      <c r="G11" s="12">
        <f t="shared" si="4"/>
        <v>359402044.20000005</v>
      </c>
      <c r="H11" s="12">
        <f>+(G11+G10)/2</f>
        <v>359453455.95000005</v>
      </c>
      <c r="I11"/>
      <c r="J11" s="5">
        <f t="shared" si="1"/>
        <v>359216836.20000005</v>
      </c>
      <c r="K11" s="5">
        <v>6045585</v>
      </c>
      <c r="L11" s="5">
        <v>5228700</v>
      </c>
      <c r="M11" s="5">
        <f t="shared" si="2"/>
        <v>370491121.20000005</v>
      </c>
      <c r="N11" s="12">
        <f t="shared" si="5"/>
        <v>370693059.20000005</v>
      </c>
      <c r="O11" s="12">
        <f>+(N11+N10)/2</f>
        <v>370757148.45000005</v>
      </c>
      <c r="Q11" s="12">
        <f t="shared" si="6"/>
        <v>366284457.20000005</v>
      </c>
      <c r="R11" s="12">
        <v>0</v>
      </c>
      <c r="S11" s="12">
        <f t="shared" si="3"/>
        <v>366284457.20000005</v>
      </c>
    </row>
    <row r="12" spans="1:24" hidden="1" x14ac:dyDescent="0.25">
      <c r="A12" s="10" t="s">
        <v>3</v>
      </c>
      <c r="C12" s="4">
        <v>366284665.20000005</v>
      </c>
      <c r="D12" s="4">
        <v>2648142</v>
      </c>
      <c r="E12" s="4">
        <v>-9475749</v>
      </c>
      <c r="F12" s="5">
        <f t="shared" si="0"/>
        <v>359457058.20000005</v>
      </c>
      <c r="G12" s="12">
        <f t="shared" si="4"/>
        <v>359336947.20000005</v>
      </c>
      <c r="H12" s="12">
        <f>+(G12+G11+G10)/3</f>
        <v>359414619.70000005</v>
      </c>
      <c r="I12"/>
      <c r="J12" s="5">
        <f t="shared" si="1"/>
        <v>359457058.20000005</v>
      </c>
      <c r="K12" s="5">
        <v>5839415</v>
      </c>
      <c r="L12" s="5">
        <v>5228700</v>
      </c>
      <c r="M12" s="5">
        <f t="shared" si="2"/>
        <v>370525173.20000005</v>
      </c>
      <c r="N12" s="12">
        <f t="shared" si="5"/>
        <v>370508147.20000005</v>
      </c>
      <c r="O12" s="12">
        <f>+(N12+N11+N10)/3</f>
        <v>370674148.03333336</v>
      </c>
      <c r="Q12" s="12">
        <f t="shared" si="6"/>
        <v>366284665.20000005</v>
      </c>
      <c r="R12" s="12">
        <v>0</v>
      </c>
      <c r="S12" s="12">
        <f t="shared" si="3"/>
        <v>366284665.20000005</v>
      </c>
    </row>
    <row r="13" spans="1:24" hidden="1" x14ac:dyDescent="0.25">
      <c r="A13" s="11" t="s">
        <v>4</v>
      </c>
      <c r="C13" s="7">
        <v>366423447.20000005</v>
      </c>
      <c r="D13" s="7">
        <v>2648122</v>
      </c>
      <c r="E13" s="7">
        <v>-9600636</v>
      </c>
      <c r="F13" s="8">
        <f t="shared" si="0"/>
        <v>359470933.20000005</v>
      </c>
      <c r="G13" s="13">
        <f t="shared" si="4"/>
        <v>359463995.70000005</v>
      </c>
      <c r="H13" s="13">
        <f>+(G13+G12+G11+G10)/4</f>
        <v>359426963.70000005</v>
      </c>
      <c r="I13"/>
      <c r="J13" s="8">
        <f t="shared" si="1"/>
        <v>359470933.20000005</v>
      </c>
      <c r="K13" s="8">
        <v>4968775</v>
      </c>
      <c r="L13" s="8">
        <v>5228700</v>
      </c>
      <c r="M13" s="8">
        <f t="shared" si="2"/>
        <v>369668408.20000005</v>
      </c>
      <c r="N13" s="13">
        <f t="shared" si="5"/>
        <v>370096790.70000005</v>
      </c>
      <c r="O13" s="13">
        <f>+(N13+N12+N11+N10)/4</f>
        <v>370529808.70000005</v>
      </c>
      <c r="Q13" s="13">
        <f t="shared" si="6"/>
        <v>366423447.20000005</v>
      </c>
      <c r="R13" s="13">
        <v>-138762</v>
      </c>
      <c r="S13" s="13">
        <f t="shared" si="3"/>
        <v>366284685.20000005</v>
      </c>
    </row>
    <row r="14" spans="1:24" hidden="1" x14ac:dyDescent="0.25">
      <c r="A14" s="17" t="s">
        <v>5</v>
      </c>
      <c r="B14" s="18"/>
      <c r="C14" s="19">
        <v>366426420</v>
      </c>
      <c r="D14" s="19">
        <v>2645149</v>
      </c>
      <c r="E14" s="19">
        <v>-12561735</v>
      </c>
      <c r="F14" s="20">
        <f t="shared" si="0"/>
        <v>356509834</v>
      </c>
      <c r="G14" s="12">
        <f t="shared" si="4"/>
        <v>357990383.60000002</v>
      </c>
      <c r="H14" s="12">
        <f>+G14</f>
        <v>357990383.60000002</v>
      </c>
      <c r="I14" s="18"/>
      <c r="J14" s="20">
        <f t="shared" si="1"/>
        <v>356509834</v>
      </c>
      <c r="K14" s="20">
        <v>4968775</v>
      </c>
      <c r="L14" s="20">
        <v>5228700</v>
      </c>
      <c r="M14" s="20">
        <f t="shared" si="2"/>
        <v>366707309</v>
      </c>
      <c r="N14" s="12">
        <f t="shared" si="5"/>
        <v>368187858.60000002</v>
      </c>
      <c r="O14" s="12">
        <f>+N14</f>
        <v>368187858.60000002</v>
      </c>
      <c r="Q14" s="12">
        <f t="shared" si="6"/>
        <v>366426420</v>
      </c>
      <c r="R14" s="12">
        <v>0</v>
      </c>
      <c r="S14" s="12">
        <f t="shared" si="3"/>
        <v>366426420</v>
      </c>
    </row>
    <row r="15" spans="1:24" hidden="1" x14ac:dyDescent="0.25">
      <c r="A15" s="10" t="s">
        <v>9</v>
      </c>
      <c r="C15" s="4">
        <v>366427086</v>
      </c>
      <c r="D15" s="19">
        <v>2644483</v>
      </c>
      <c r="E15" s="19">
        <v>-9070401</v>
      </c>
      <c r="F15" s="20">
        <f t="shared" si="0"/>
        <v>360001168</v>
      </c>
      <c r="G15" s="12">
        <f t="shared" si="4"/>
        <v>358255501</v>
      </c>
      <c r="H15" s="12">
        <f>+(G15+G14)/2</f>
        <v>358122942.30000001</v>
      </c>
      <c r="I15" s="18"/>
      <c r="J15" s="20">
        <f t="shared" si="1"/>
        <v>360001168</v>
      </c>
      <c r="K15" s="20">
        <v>4025704</v>
      </c>
      <c r="L15" s="20">
        <f>+L14</f>
        <v>5228700</v>
      </c>
      <c r="M15" s="20">
        <f t="shared" si="2"/>
        <v>369255572</v>
      </c>
      <c r="N15" s="12">
        <f t="shared" si="5"/>
        <v>367981440.5</v>
      </c>
      <c r="O15" s="12">
        <f>+(N15+N14)/2</f>
        <v>368084649.55000001</v>
      </c>
      <c r="Q15" s="12">
        <f t="shared" si="6"/>
        <v>366427086</v>
      </c>
      <c r="R15" s="12">
        <v>0</v>
      </c>
      <c r="S15" s="12">
        <f t="shared" si="3"/>
        <v>366427086</v>
      </c>
    </row>
    <row r="16" spans="1:24" hidden="1" x14ac:dyDescent="0.25">
      <c r="A16" s="10" t="s">
        <v>10</v>
      </c>
      <c r="C16" s="4">
        <v>366428046</v>
      </c>
      <c r="D16" s="19">
        <v>2643523</v>
      </c>
      <c r="E16" s="19">
        <v>-8903525</v>
      </c>
      <c r="F16" s="20">
        <f t="shared" si="0"/>
        <v>360168044</v>
      </c>
      <c r="G16" s="12">
        <f t="shared" si="4"/>
        <v>360084606</v>
      </c>
      <c r="H16" s="12">
        <f>+(G16+G15+G14)/3</f>
        <v>358776830.19999999</v>
      </c>
      <c r="I16" s="18"/>
      <c r="J16" s="20">
        <f t="shared" si="1"/>
        <v>360168044</v>
      </c>
      <c r="K16" s="20">
        <v>3841584</v>
      </c>
      <c r="L16" s="20">
        <f>+L15</f>
        <v>5228700</v>
      </c>
      <c r="M16" s="20">
        <f t="shared" si="2"/>
        <v>369238328</v>
      </c>
      <c r="N16" s="12">
        <f t="shared" si="5"/>
        <v>369246950</v>
      </c>
      <c r="O16" s="12">
        <f>+(N16+N15+N14)/3</f>
        <v>368472083.0333333</v>
      </c>
      <c r="Q16" s="12">
        <f t="shared" si="6"/>
        <v>366428046</v>
      </c>
      <c r="R16" s="12">
        <v>0</v>
      </c>
      <c r="S16" s="12">
        <f t="shared" si="3"/>
        <v>366428046</v>
      </c>
    </row>
    <row r="17" spans="1:21" hidden="1" x14ac:dyDescent="0.25">
      <c r="A17" s="11" t="s">
        <v>11</v>
      </c>
      <c r="C17" s="7">
        <v>366566637</v>
      </c>
      <c r="D17" s="7">
        <v>2639838</v>
      </c>
      <c r="E17" s="7">
        <v>-9191599</v>
      </c>
      <c r="F17" s="8">
        <f t="shared" si="0"/>
        <v>360014876</v>
      </c>
      <c r="G17" s="13">
        <f t="shared" si="4"/>
        <v>360091460</v>
      </c>
      <c r="H17" s="13">
        <f>+(G17+G16+G15+G14)/4</f>
        <v>359105487.64999998</v>
      </c>
      <c r="I17"/>
      <c r="J17" s="8">
        <f t="shared" si="1"/>
        <v>360014876</v>
      </c>
      <c r="K17" s="8">
        <v>4005582</v>
      </c>
      <c r="L17" s="8">
        <v>0</v>
      </c>
      <c r="M17" s="8">
        <f t="shared" si="2"/>
        <v>364020458</v>
      </c>
      <c r="N17" s="13">
        <f t="shared" si="5"/>
        <v>366629393</v>
      </c>
      <c r="O17" s="13">
        <f>+(N17+N16+N15+N14)/4</f>
        <v>368011410.52499998</v>
      </c>
      <c r="Q17" s="13">
        <f t="shared" si="6"/>
        <v>366566637</v>
      </c>
      <c r="R17" s="13">
        <v>-3634460</v>
      </c>
      <c r="S17" s="13">
        <f t="shared" si="3"/>
        <v>362932177</v>
      </c>
    </row>
    <row r="18" spans="1:21" hidden="1" x14ac:dyDescent="0.25">
      <c r="A18" s="17" t="s">
        <v>24</v>
      </c>
      <c r="B18" s="18"/>
      <c r="C18" s="19">
        <v>366595147</v>
      </c>
      <c r="D18" s="19">
        <v>2611328</v>
      </c>
      <c r="E18" s="31">
        <v>-12443362</v>
      </c>
      <c r="F18" s="20">
        <f t="shared" si="0"/>
        <v>356763113</v>
      </c>
      <c r="G18" s="12">
        <f t="shared" si="4"/>
        <v>358388994.5</v>
      </c>
      <c r="H18" s="12">
        <f>+G18</f>
        <v>358388994.5</v>
      </c>
      <c r="I18" s="18"/>
      <c r="J18" s="20">
        <f t="shared" si="1"/>
        <v>356763113</v>
      </c>
      <c r="K18" s="20">
        <v>3512740</v>
      </c>
      <c r="L18" s="20">
        <v>0</v>
      </c>
      <c r="M18" s="20">
        <f t="shared" si="2"/>
        <v>360275853</v>
      </c>
      <c r="N18" s="12">
        <f t="shared" si="5"/>
        <v>362148155.5</v>
      </c>
      <c r="O18" s="12">
        <f>+N18</f>
        <v>362148155.5</v>
      </c>
      <c r="P18" s="18"/>
      <c r="Q18" s="12">
        <f t="shared" si="6"/>
        <v>366595147</v>
      </c>
      <c r="R18" s="12">
        <v>-3534750</v>
      </c>
      <c r="S18" s="12">
        <f t="shared" si="3"/>
        <v>363060397</v>
      </c>
      <c r="T18" s="18"/>
      <c r="U18" s="18"/>
    </row>
    <row r="19" spans="1:21" hidden="1" x14ac:dyDescent="0.25">
      <c r="A19" s="10" t="s">
        <v>25</v>
      </c>
      <c r="C19" s="4">
        <v>363096193</v>
      </c>
      <c r="D19" s="19">
        <v>2610282</v>
      </c>
      <c r="E19" s="19">
        <v>-11653224</v>
      </c>
      <c r="F19" s="20">
        <f t="shared" si="0"/>
        <v>354053251</v>
      </c>
      <c r="G19" s="12">
        <f t="shared" si="4"/>
        <v>355408182</v>
      </c>
      <c r="H19" s="12">
        <f>+(G19+G18)/2</f>
        <v>356898588.25</v>
      </c>
      <c r="I19" s="18"/>
      <c r="J19" s="20">
        <f t="shared" si="1"/>
        <v>354053251</v>
      </c>
      <c r="K19" s="20">
        <v>3512740</v>
      </c>
      <c r="L19" s="20">
        <f>+L18</f>
        <v>0</v>
      </c>
      <c r="M19" s="20">
        <f t="shared" si="2"/>
        <v>357565991</v>
      </c>
      <c r="N19" s="12">
        <f t="shared" si="5"/>
        <v>358920922</v>
      </c>
      <c r="O19" s="12">
        <f>+(N19+N18)/2</f>
        <v>360534538.75</v>
      </c>
      <c r="P19" s="18"/>
      <c r="Q19" s="12">
        <f t="shared" si="6"/>
        <v>363096193</v>
      </c>
      <c r="R19" s="12">
        <v>-2649250</v>
      </c>
      <c r="S19" s="12">
        <f t="shared" si="3"/>
        <v>360446943</v>
      </c>
      <c r="T19" s="18"/>
      <c r="U19" s="18"/>
    </row>
    <row r="20" spans="1:21" hidden="1" x14ac:dyDescent="0.25">
      <c r="A20" s="10" t="s">
        <v>26</v>
      </c>
      <c r="C20" s="4">
        <v>363097850</v>
      </c>
      <c r="D20" s="19">
        <v>2608625</v>
      </c>
      <c r="E20" s="19">
        <v>-14471486</v>
      </c>
      <c r="F20" s="20">
        <f t="shared" si="0"/>
        <v>351234989</v>
      </c>
      <c r="G20" s="12">
        <f t="shared" si="4"/>
        <v>352644120</v>
      </c>
      <c r="H20" s="12">
        <f>+(G20+G19+G18)/3</f>
        <v>355480432.16666669</v>
      </c>
      <c r="I20" s="18"/>
      <c r="J20" s="20">
        <f t="shared" si="1"/>
        <v>351234989</v>
      </c>
      <c r="K20" s="20">
        <v>2734780</v>
      </c>
      <c r="L20" s="20">
        <f>+L19</f>
        <v>0</v>
      </c>
      <c r="M20" s="20">
        <f t="shared" si="2"/>
        <v>353969769</v>
      </c>
      <c r="N20" s="12">
        <f t="shared" si="5"/>
        <v>355767880</v>
      </c>
      <c r="O20" s="12">
        <f>+(N20+N19+N18)/3</f>
        <v>358945652.5</v>
      </c>
      <c r="P20" s="18"/>
      <c r="Q20" s="12">
        <f t="shared" si="6"/>
        <v>363097850</v>
      </c>
      <c r="R20" s="12">
        <v>-6441290</v>
      </c>
      <c r="S20" s="12">
        <f t="shared" si="3"/>
        <v>356656560</v>
      </c>
      <c r="T20" s="18"/>
      <c r="U20" s="18"/>
    </row>
    <row r="21" spans="1:21" hidden="1" x14ac:dyDescent="0.25">
      <c r="A21" s="11" t="s">
        <v>27</v>
      </c>
      <c r="C21" s="7">
        <v>363217068</v>
      </c>
      <c r="D21" s="7">
        <v>2606452</v>
      </c>
      <c r="E21" s="7">
        <v>-15823991</v>
      </c>
      <c r="F21" s="8">
        <f t="shared" si="0"/>
        <v>349999529</v>
      </c>
      <c r="G21" s="13">
        <f t="shared" si="4"/>
        <v>350617259</v>
      </c>
      <c r="H21" s="13">
        <f>+(G21+G20+G19+G18)/4</f>
        <v>354264638.875</v>
      </c>
      <c r="I21"/>
      <c r="J21" s="8">
        <f t="shared" si="1"/>
        <v>349999529</v>
      </c>
      <c r="K21" s="8">
        <v>2480200</v>
      </c>
      <c r="L21" s="8">
        <v>0</v>
      </c>
      <c r="M21" s="8">
        <f t="shared" si="2"/>
        <v>352479729</v>
      </c>
      <c r="N21" s="13">
        <f t="shared" si="5"/>
        <v>353224749</v>
      </c>
      <c r="O21" s="13">
        <f>+(N21+N20+N19+N18)/4</f>
        <v>357515426.625</v>
      </c>
      <c r="P21" s="18"/>
      <c r="Q21" s="13">
        <f t="shared" si="6"/>
        <v>363217068</v>
      </c>
      <c r="R21" s="13">
        <f>-8229723-2000000-117045</f>
        <v>-10346768</v>
      </c>
      <c r="S21" s="13">
        <f t="shared" si="3"/>
        <v>352870300</v>
      </c>
      <c r="T21" s="21"/>
      <c r="U21" s="18"/>
    </row>
    <row r="22" spans="1:21" ht="5.25" hidden="1" customHeight="1" x14ac:dyDescent="0.25">
      <c r="A22" s="30"/>
      <c r="B22" s="18"/>
      <c r="C22" s="19"/>
      <c r="D22" s="19"/>
      <c r="E22" s="19"/>
      <c r="F22" s="20"/>
      <c r="G22" s="23"/>
      <c r="H22" s="22"/>
      <c r="I22" s="18"/>
      <c r="J22" s="20"/>
      <c r="K22" s="21"/>
      <c r="L22" s="21"/>
      <c r="M22" s="20"/>
      <c r="N22" s="23"/>
      <c r="O22" s="22"/>
      <c r="P22" s="18"/>
      <c r="Q22" s="22"/>
      <c r="R22" s="35"/>
      <c r="S22" s="35"/>
      <c r="T22" s="18"/>
      <c r="U22" s="18"/>
    </row>
    <row r="23" spans="1:21" hidden="1" x14ac:dyDescent="0.25">
      <c r="A23" s="17" t="s">
        <v>28</v>
      </c>
      <c r="B23" s="18"/>
      <c r="C23" s="19">
        <v>363223178</v>
      </c>
      <c r="D23" s="19">
        <v>2600342</v>
      </c>
      <c r="E23" s="31">
        <v>-17037341</v>
      </c>
      <c r="F23" s="20">
        <f t="shared" ref="F23:F30" si="7">SUM(C23:E23)</f>
        <v>348786179</v>
      </c>
      <c r="G23" s="12">
        <f>+(F23+F21)/2</f>
        <v>349392854</v>
      </c>
      <c r="H23" s="12">
        <f>+G23</f>
        <v>349392854</v>
      </c>
      <c r="I23" s="18"/>
      <c r="J23" s="20">
        <f t="shared" ref="J23:J30" si="8">+F23</f>
        <v>348786179</v>
      </c>
      <c r="K23" s="20">
        <v>1739789</v>
      </c>
      <c r="L23" s="20">
        <v>0</v>
      </c>
      <c r="M23" s="20">
        <f t="shared" ref="M23:M30" si="9">SUM(J23:L23)</f>
        <v>350525968</v>
      </c>
      <c r="N23" s="12">
        <f>+(M23+M21)/2</f>
        <v>351502848.5</v>
      </c>
      <c r="O23" s="12">
        <f>+N23</f>
        <v>351502848.5</v>
      </c>
      <c r="P23" s="18"/>
      <c r="Q23" s="12">
        <f t="shared" si="6"/>
        <v>363223178</v>
      </c>
      <c r="R23" s="12">
        <f>-2000000-8229723</f>
        <v>-10229723</v>
      </c>
      <c r="S23" s="12">
        <f t="shared" si="3"/>
        <v>352993455</v>
      </c>
      <c r="T23" s="18"/>
      <c r="U23" s="18"/>
    </row>
    <row r="24" spans="1:21" hidden="1" x14ac:dyDescent="0.25">
      <c r="A24" s="10" t="s">
        <v>29</v>
      </c>
      <c r="C24" s="4">
        <v>354999049</v>
      </c>
      <c r="D24" s="19">
        <v>2594748</v>
      </c>
      <c r="E24" s="31">
        <v>-10260206</v>
      </c>
      <c r="F24" s="20">
        <f t="shared" si="7"/>
        <v>347333591</v>
      </c>
      <c r="G24" s="12">
        <f>+(F24+F23)/2</f>
        <v>348059885</v>
      </c>
      <c r="H24" s="12">
        <f>+(G24+G23)/2</f>
        <v>348726369.5</v>
      </c>
      <c r="I24" s="18"/>
      <c r="J24" s="20">
        <f t="shared" si="8"/>
        <v>347333591</v>
      </c>
      <c r="K24" s="20">
        <f>1191300+411032-5970</f>
        <v>1596362</v>
      </c>
      <c r="L24" s="20">
        <f>+L23</f>
        <v>0</v>
      </c>
      <c r="M24" s="20">
        <f t="shared" si="9"/>
        <v>348929953</v>
      </c>
      <c r="N24" s="12">
        <f>+(M24+M23)/2</f>
        <v>349727960.5</v>
      </c>
      <c r="O24" s="12">
        <f>+(N24+N23)/2</f>
        <v>350615404.5</v>
      </c>
      <c r="P24" s="18"/>
      <c r="Q24" s="12">
        <f t="shared" si="6"/>
        <v>354999049</v>
      </c>
      <c r="R24" s="12">
        <v>-3571068</v>
      </c>
      <c r="S24" s="12">
        <f t="shared" ref="S24:S30" si="10">+Q24+R24</f>
        <v>351427981</v>
      </c>
      <c r="T24" s="18"/>
      <c r="U24" s="18"/>
    </row>
    <row r="25" spans="1:21" hidden="1" x14ac:dyDescent="0.25">
      <c r="A25" s="10" t="s">
        <v>30</v>
      </c>
      <c r="C25" s="4">
        <v>355003625</v>
      </c>
      <c r="D25" s="19">
        <v>2590172</v>
      </c>
      <c r="E25" s="19">
        <v>-12511243</v>
      </c>
      <c r="F25" s="20">
        <f t="shared" si="7"/>
        <v>345082554</v>
      </c>
      <c r="G25" s="12">
        <f t="shared" ref="G25:G32" si="11">+(F25+F24)/2</f>
        <v>346208072.5</v>
      </c>
      <c r="H25" s="12">
        <f>+(G25+G24+G23)/3</f>
        <v>347886937.16666669</v>
      </c>
      <c r="I25" s="18"/>
      <c r="J25" s="20">
        <f t="shared" si="8"/>
        <v>345082554</v>
      </c>
      <c r="K25" s="20">
        <v>1119085</v>
      </c>
      <c r="L25" s="20">
        <f>+L24</f>
        <v>0</v>
      </c>
      <c r="M25" s="20">
        <f t="shared" si="9"/>
        <v>346201639</v>
      </c>
      <c r="N25" s="12">
        <f t="shared" ref="N25:N30" si="12">+(M25+M24)/2</f>
        <v>347565796</v>
      </c>
      <c r="O25" s="12">
        <f>+(N25+N24+N23)/3</f>
        <v>349598868.33333331</v>
      </c>
      <c r="P25" s="18"/>
      <c r="Q25" s="12">
        <f t="shared" si="6"/>
        <v>355003625</v>
      </c>
      <c r="R25" s="12">
        <v>-7432312</v>
      </c>
      <c r="S25" s="12">
        <f t="shared" si="10"/>
        <v>347571313</v>
      </c>
      <c r="T25" s="18"/>
      <c r="U25" s="18"/>
    </row>
    <row r="26" spans="1:21" hidden="1" x14ac:dyDescent="0.25">
      <c r="A26" s="11" t="s">
        <v>31</v>
      </c>
      <c r="C26" s="7">
        <v>355115321</v>
      </c>
      <c r="D26" s="7">
        <v>2589347</v>
      </c>
      <c r="E26" s="7">
        <v>-15441530</v>
      </c>
      <c r="F26" s="8">
        <f t="shared" si="7"/>
        <v>342263138</v>
      </c>
      <c r="G26" s="13">
        <f t="shared" si="11"/>
        <v>343672846</v>
      </c>
      <c r="H26" s="13">
        <f>+(G26+G25+G24+G23)/4</f>
        <v>346833414.375</v>
      </c>
      <c r="I26"/>
      <c r="J26" s="8">
        <f t="shared" si="8"/>
        <v>342263138</v>
      </c>
      <c r="K26" s="8">
        <v>1125801.5707379954</v>
      </c>
      <c r="L26" s="8">
        <v>0</v>
      </c>
      <c r="M26" s="8">
        <f t="shared" si="9"/>
        <v>343388939.57073802</v>
      </c>
      <c r="N26" s="13">
        <f t="shared" si="12"/>
        <v>344795289.28536904</v>
      </c>
      <c r="O26" s="13">
        <f>+(N26+N25+N24+N23)/4</f>
        <v>348397973.57134223</v>
      </c>
      <c r="P26" s="18"/>
      <c r="Q26" s="13">
        <f t="shared" si="6"/>
        <v>355115321</v>
      </c>
      <c r="R26" s="13">
        <f>-2000000-10436312-110871</f>
        <v>-12547183</v>
      </c>
      <c r="S26" s="13">
        <f t="shared" si="10"/>
        <v>342568138</v>
      </c>
      <c r="T26" s="18"/>
      <c r="U26" s="18"/>
    </row>
    <row r="27" spans="1:21" hidden="1" x14ac:dyDescent="0.25">
      <c r="A27" s="17" t="s">
        <v>37</v>
      </c>
      <c r="B27" s="18"/>
      <c r="C27" s="19">
        <v>355118679</v>
      </c>
      <c r="D27" s="19">
        <v>2585989</v>
      </c>
      <c r="E27" s="31">
        <v>-17545949</v>
      </c>
      <c r="F27" s="20">
        <f t="shared" si="7"/>
        <v>340158719</v>
      </c>
      <c r="G27" s="12">
        <f t="shared" si="11"/>
        <v>341210928.5</v>
      </c>
      <c r="H27" s="12">
        <f>+G27</f>
        <v>341210928.5</v>
      </c>
      <c r="I27" s="18"/>
      <c r="J27" s="20">
        <f t="shared" si="8"/>
        <v>340158719</v>
      </c>
      <c r="K27" s="20">
        <v>1035574</v>
      </c>
      <c r="L27" s="20">
        <v>0</v>
      </c>
      <c r="M27" s="20">
        <f t="shared" si="9"/>
        <v>341194293</v>
      </c>
      <c r="N27" s="12">
        <f t="shared" si="12"/>
        <v>342291616.28536904</v>
      </c>
      <c r="O27" s="12">
        <f>+N27</f>
        <v>342291616.28536904</v>
      </c>
      <c r="P27" s="18"/>
      <c r="Q27" s="12">
        <f>+C27</f>
        <v>355118679</v>
      </c>
      <c r="R27" s="12">
        <f>+R26-2150000+110871+2000000</f>
        <v>-12586312</v>
      </c>
      <c r="S27" s="12">
        <f t="shared" si="10"/>
        <v>342532367</v>
      </c>
      <c r="T27" s="18"/>
      <c r="U27" s="18"/>
    </row>
    <row r="28" spans="1:21" hidden="1" x14ac:dyDescent="0.25">
      <c r="A28" s="10" t="s">
        <v>34</v>
      </c>
      <c r="C28" s="4">
        <v>355122707</v>
      </c>
      <c r="D28" s="19">
        <v>2581961</v>
      </c>
      <c r="E28" s="31">
        <v>-18287727</v>
      </c>
      <c r="F28" s="20">
        <f t="shared" si="7"/>
        <v>339416941</v>
      </c>
      <c r="G28" s="12">
        <f t="shared" si="11"/>
        <v>339787830</v>
      </c>
      <c r="H28" s="12">
        <f>+(G28+G27)/2</f>
        <v>340499379.25</v>
      </c>
      <c r="I28" s="18"/>
      <c r="J28" s="20">
        <f t="shared" si="8"/>
        <v>339416941</v>
      </c>
      <c r="K28" s="20">
        <f>990011+44857</f>
        <v>1034868</v>
      </c>
      <c r="L28" s="20">
        <f>+L27</f>
        <v>0</v>
      </c>
      <c r="M28" s="20">
        <f t="shared" si="9"/>
        <v>340451809</v>
      </c>
      <c r="N28" s="12">
        <f t="shared" si="12"/>
        <v>340823051</v>
      </c>
      <c r="O28" s="12">
        <f>+(N28+N27)/2</f>
        <v>341557333.64268452</v>
      </c>
      <c r="P28" s="18"/>
      <c r="Q28" s="12">
        <f>+C28</f>
        <v>355122707</v>
      </c>
      <c r="R28" s="12">
        <f>+R26-2924265+110871+2000000</f>
        <v>-13360577</v>
      </c>
      <c r="S28" s="12">
        <f t="shared" si="10"/>
        <v>341762130</v>
      </c>
      <c r="T28" s="18"/>
      <c r="U28" s="18"/>
    </row>
    <row r="29" spans="1:21" hidden="1" x14ac:dyDescent="0.25">
      <c r="A29" s="10" t="s">
        <v>35</v>
      </c>
      <c r="C29" s="4">
        <v>355179946</v>
      </c>
      <c r="D29" s="19">
        <v>2524722</v>
      </c>
      <c r="E29" s="19">
        <v>-18239447</v>
      </c>
      <c r="F29" s="20">
        <f t="shared" si="7"/>
        <v>339465221</v>
      </c>
      <c r="G29" s="12">
        <f t="shared" si="11"/>
        <v>339441081</v>
      </c>
      <c r="H29" s="12">
        <f>+(G29+G28+G27)/3</f>
        <v>340146613.16666669</v>
      </c>
      <c r="I29" s="18"/>
      <c r="J29" s="20">
        <f t="shared" si="8"/>
        <v>339465221</v>
      </c>
      <c r="K29" s="20">
        <f>981425+8086</f>
        <v>989511</v>
      </c>
      <c r="L29" s="20">
        <f>+L28</f>
        <v>0</v>
      </c>
      <c r="M29" s="20">
        <f t="shared" si="9"/>
        <v>340454732</v>
      </c>
      <c r="N29" s="12">
        <f t="shared" si="12"/>
        <v>340453270.5</v>
      </c>
      <c r="O29" s="12">
        <f>+(N29+N28+N27)/3</f>
        <v>341189312.59512299</v>
      </c>
      <c r="P29" s="18"/>
      <c r="Q29" s="12">
        <f>+C29</f>
        <v>355179946</v>
      </c>
      <c r="R29" s="12">
        <f>+R28</f>
        <v>-13360577</v>
      </c>
      <c r="S29" s="12">
        <f t="shared" si="10"/>
        <v>341819369</v>
      </c>
      <c r="U29" s="18"/>
    </row>
    <row r="30" spans="1:21" hidden="1" x14ac:dyDescent="0.25">
      <c r="A30" s="11" t="s">
        <v>36</v>
      </c>
      <c r="C30" s="7">
        <v>357752822</v>
      </c>
      <c r="D30" s="7">
        <v>0</v>
      </c>
      <c r="E30" s="7">
        <v>-18216385</v>
      </c>
      <c r="F30" s="8">
        <f t="shared" si="7"/>
        <v>339536437</v>
      </c>
      <c r="G30" s="13">
        <f t="shared" si="11"/>
        <v>339500829</v>
      </c>
      <c r="H30" s="13">
        <f>+(G30+G29+G28+G27)/4</f>
        <v>339985167.125</v>
      </c>
      <c r="I30"/>
      <c r="J30" s="8">
        <f t="shared" si="8"/>
        <v>339536437</v>
      </c>
      <c r="K30" s="36">
        <v>981425</v>
      </c>
      <c r="L30" s="36">
        <v>0</v>
      </c>
      <c r="M30" s="8">
        <f t="shared" si="9"/>
        <v>340517862</v>
      </c>
      <c r="N30" s="13">
        <f t="shared" si="12"/>
        <v>340486297</v>
      </c>
      <c r="O30" s="13">
        <f>+(N30+N29+N28+N27)/4</f>
        <v>341013558.69634223</v>
      </c>
      <c r="P30" s="18"/>
      <c r="Q30" s="13">
        <f>+C30</f>
        <v>357752822</v>
      </c>
      <c r="R30" s="37">
        <f>+R29-48154-2524722</f>
        <v>-15933453</v>
      </c>
      <c r="S30" s="13">
        <f t="shared" si="10"/>
        <v>341819369</v>
      </c>
      <c r="T30" s="18"/>
      <c r="U30" s="18"/>
    </row>
    <row r="31" spans="1:21" s="42" customFormat="1" hidden="1" x14ac:dyDescent="0.25">
      <c r="A31" s="38" t="s">
        <v>38</v>
      </c>
      <c r="B31" s="39"/>
      <c r="C31" s="31">
        <v>357752822</v>
      </c>
      <c r="D31" s="31">
        <v>0</v>
      </c>
      <c r="E31" s="31">
        <v>-18196356</v>
      </c>
      <c r="F31" s="40">
        <f t="shared" ref="F31:F38" si="13">SUM(C31:E31)</f>
        <v>339556466</v>
      </c>
      <c r="G31" s="41">
        <f t="shared" si="11"/>
        <v>339546451.5</v>
      </c>
      <c r="H31" s="41">
        <f>+G31</f>
        <v>339546451.5</v>
      </c>
      <c r="I31" s="39"/>
      <c r="J31" s="40">
        <f t="shared" ref="J31:J38" si="14">+F31</f>
        <v>339556466</v>
      </c>
      <c r="K31" s="40">
        <v>0</v>
      </c>
      <c r="L31" s="40">
        <v>0</v>
      </c>
      <c r="M31" s="40">
        <f t="shared" ref="M31:M38" si="15">SUM(J31:L31)</f>
        <v>339556466</v>
      </c>
      <c r="N31" s="41">
        <f>+G31</f>
        <v>339546451.5</v>
      </c>
      <c r="O31" s="41">
        <f>+N31</f>
        <v>339546451.5</v>
      </c>
      <c r="P31" s="39"/>
      <c r="Q31" s="41">
        <f t="shared" ref="Q31:Q38" si="16">+C31</f>
        <v>357752822</v>
      </c>
      <c r="R31" s="41">
        <v>-13360577</v>
      </c>
      <c r="S31" s="41">
        <f t="shared" ref="S31:S38" si="17">+Q31+R31</f>
        <v>344392245</v>
      </c>
      <c r="T31" s="39"/>
      <c r="U31" s="39"/>
    </row>
    <row r="32" spans="1:21" s="42" customFormat="1" ht="13.5" hidden="1" customHeight="1" x14ac:dyDescent="0.25">
      <c r="A32" s="43" t="s">
        <v>39</v>
      </c>
      <c r="C32" s="44">
        <v>357752822</v>
      </c>
      <c r="D32" s="31">
        <v>0</v>
      </c>
      <c r="E32" s="31">
        <v>-18229972</v>
      </c>
      <c r="F32" s="40">
        <f t="shared" si="13"/>
        <v>339522850</v>
      </c>
      <c r="G32" s="41">
        <f t="shared" si="11"/>
        <v>339539658</v>
      </c>
      <c r="H32" s="41">
        <f>+(G32+G31)/2</f>
        <v>339543054.75</v>
      </c>
      <c r="I32" s="39"/>
      <c r="J32" s="40">
        <f t="shared" si="14"/>
        <v>339522850</v>
      </c>
      <c r="K32" s="40">
        <v>0</v>
      </c>
      <c r="L32" s="40">
        <f>+L31</f>
        <v>0</v>
      </c>
      <c r="M32" s="40">
        <f t="shared" si="15"/>
        <v>339522850</v>
      </c>
      <c r="N32" s="12">
        <f>+(M32+M31)/2</f>
        <v>339539658</v>
      </c>
      <c r="O32" s="41">
        <f>+(N32+N31)/2</f>
        <v>339543054.75</v>
      </c>
      <c r="P32" s="39"/>
      <c r="Q32" s="41">
        <f t="shared" si="16"/>
        <v>357752822</v>
      </c>
      <c r="R32" s="41">
        <v>-13360577</v>
      </c>
      <c r="S32" s="41">
        <f t="shared" si="17"/>
        <v>344392245</v>
      </c>
      <c r="T32" s="39"/>
      <c r="U32" s="39"/>
    </row>
    <row r="33" spans="1:21" s="42" customFormat="1" hidden="1" x14ac:dyDescent="0.25">
      <c r="A33" s="43" t="s">
        <v>40</v>
      </c>
      <c r="C33" s="44">
        <v>357752822</v>
      </c>
      <c r="D33" s="31">
        <v>0</v>
      </c>
      <c r="E33" s="31">
        <v>-18189217</v>
      </c>
      <c r="F33" s="40">
        <f t="shared" si="13"/>
        <v>339563605</v>
      </c>
      <c r="G33" s="41">
        <f t="shared" ref="G33:G38" si="18">+(F33+F32)/2</f>
        <v>339543227.5</v>
      </c>
      <c r="H33" s="41">
        <f>+(G33+G32+G31)/3</f>
        <v>339543112.33333331</v>
      </c>
      <c r="I33" s="39"/>
      <c r="J33" s="40">
        <f t="shared" si="14"/>
        <v>339563605</v>
      </c>
      <c r="K33" s="40">
        <v>25579</v>
      </c>
      <c r="L33" s="40">
        <f>+L32</f>
        <v>0</v>
      </c>
      <c r="M33" s="40">
        <f t="shared" si="15"/>
        <v>339589184</v>
      </c>
      <c r="N33" s="12">
        <f t="shared" ref="N33:N38" si="19">+(M33+M32)/2</f>
        <v>339556017</v>
      </c>
      <c r="O33" s="41">
        <f>+(N33+N32+N31)/3</f>
        <v>339547375.5</v>
      </c>
      <c r="P33" s="39"/>
      <c r="Q33" s="41">
        <f t="shared" si="16"/>
        <v>357752822</v>
      </c>
      <c r="R33" s="41">
        <v>-13360577</v>
      </c>
      <c r="S33" s="41">
        <f t="shared" si="17"/>
        <v>344392245</v>
      </c>
      <c r="T33" s="39"/>
      <c r="U33" s="39"/>
    </row>
    <row r="34" spans="1:21" s="42" customFormat="1" hidden="1" x14ac:dyDescent="0.25">
      <c r="A34" s="45" t="s">
        <v>41</v>
      </c>
      <c r="C34" s="46">
        <v>357918125</v>
      </c>
      <c r="D34" s="46">
        <v>0</v>
      </c>
      <c r="E34" s="46">
        <v>-18189217</v>
      </c>
      <c r="F34" s="36">
        <f t="shared" si="13"/>
        <v>339728908</v>
      </c>
      <c r="G34" s="37">
        <f t="shared" si="18"/>
        <v>339646256.5</v>
      </c>
      <c r="H34" s="37">
        <f>+(G34+G33+G32+G31)/4</f>
        <v>339568898.375</v>
      </c>
      <c r="J34" s="36">
        <f t="shared" si="14"/>
        <v>339728908</v>
      </c>
      <c r="K34" s="36">
        <v>4527</v>
      </c>
      <c r="L34" s="36">
        <v>0</v>
      </c>
      <c r="M34" s="36">
        <f t="shared" si="15"/>
        <v>339733435</v>
      </c>
      <c r="N34" s="13">
        <f t="shared" si="19"/>
        <v>339661309.5</v>
      </c>
      <c r="O34" s="37">
        <f>+(N34+N33+N32+N31)/4</f>
        <v>339575859</v>
      </c>
      <c r="P34" s="39"/>
      <c r="Q34" s="37">
        <f t="shared" si="16"/>
        <v>357918125</v>
      </c>
      <c r="R34" s="37">
        <v>-13525880</v>
      </c>
      <c r="S34" s="37">
        <f t="shared" si="17"/>
        <v>344392245</v>
      </c>
      <c r="T34" s="39"/>
      <c r="U34" s="39"/>
    </row>
    <row r="35" spans="1:21" hidden="1" x14ac:dyDescent="0.25">
      <c r="A35" s="17" t="s">
        <v>42</v>
      </c>
      <c r="B35" s="18"/>
      <c r="C35" s="19">
        <v>357918125</v>
      </c>
      <c r="D35" s="19">
        <v>0</v>
      </c>
      <c r="E35" s="31">
        <v>-18184622</v>
      </c>
      <c r="F35" s="20">
        <f t="shared" si="13"/>
        <v>339733503</v>
      </c>
      <c r="G35" s="12">
        <f t="shared" si="18"/>
        <v>339731205.5</v>
      </c>
      <c r="H35" s="12">
        <f>+G35</f>
        <v>339731205.5</v>
      </c>
      <c r="I35" s="18"/>
      <c r="J35" s="20">
        <f t="shared" si="14"/>
        <v>339733503</v>
      </c>
      <c r="K35" s="20">
        <v>14882</v>
      </c>
      <c r="L35" s="20">
        <v>0</v>
      </c>
      <c r="M35" s="20">
        <f t="shared" si="15"/>
        <v>339748385</v>
      </c>
      <c r="N35" s="12">
        <f t="shared" si="19"/>
        <v>339740910</v>
      </c>
      <c r="O35" s="12">
        <f>+N35</f>
        <v>339740910</v>
      </c>
      <c r="P35" s="18"/>
      <c r="Q35" s="12">
        <f t="shared" si="16"/>
        <v>357918125</v>
      </c>
      <c r="R35" s="12">
        <v>-13360577</v>
      </c>
      <c r="S35" s="12">
        <f t="shared" si="17"/>
        <v>344557548</v>
      </c>
      <c r="T35" s="18"/>
      <c r="U35" s="18"/>
    </row>
    <row r="36" spans="1:21" hidden="1" x14ac:dyDescent="0.25">
      <c r="A36" s="10" t="s">
        <v>43</v>
      </c>
      <c r="C36" s="4">
        <v>357918125</v>
      </c>
      <c r="D36" s="19">
        <v>0</v>
      </c>
      <c r="E36" s="31">
        <v>-18185682</v>
      </c>
      <c r="F36" s="20">
        <f t="shared" si="13"/>
        <v>339732443</v>
      </c>
      <c r="G36" s="12">
        <f t="shared" si="18"/>
        <v>339732973</v>
      </c>
      <c r="H36" s="12">
        <f>+(G36+G35)/2</f>
        <v>339732089.25</v>
      </c>
      <c r="I36" s="18"/>
      <c r="J36" s="20">
        <f t="shared" si="14"/>
        <v>339732443</v>
      </c>
      <c r="K36" s="40">
        <v>0</v>
      </c>
      <c r="L36" s="20">
        <f>+L35</f>
        <v>0</v>
      </c>
      <c r="M36" s="20">
        <f t="shared" si="15"/>
        <v>339732443</v>
      </c>
      <c r="N36" s="12">
        <f t="shared" si="19"/>
        <v>339740414</v>
      </c>
      <c r="O36" s="12">
        <f>+(N36+N35)/2</f>
        <v>339740662</v>
      </c>
      <c r="P36" s="18"/>
      <c r="Q36" s="12">
        <f t="shared" si="16"/>
        <v>357918125</v>
      </c>
      <c r="R36" s="41">
        <v>-12436312</v>
      </c>
      <c r="S36" s="12">
        <f t="shared" si="17"/>
        <v>345481813</v>
      </c>
      <c r="T36" s="18"/>
      <c r="U36" s="18"/>
    </row>
    <row r="37" spans="1:21" hidden="1" x14ac:dyDescent="0.25">
      <c r="A37" s="10" t="s">
        <v>44</v>
      </c>
      <c r="C37" s="4">
        <v>357918125</v>
      </c>
      <c r="D37" s="19">
        <v>0</v>
      </c>
      <c r="E37" s="19">
        <v>-18185682</v>
      </c>
      <c r="F37" s="20">
        <f t="shared" si="13"/>
        <v>339732443</v>
      </c>
      <c r="G37" s="12">
        <f t="shared" si="18"/>
        <v>339732443</v>
      </c>
      <c r="H37" s="12">
        <f>+(G37+G36+G35)/3</f>
        <v>339732207.16666669</v>
      </c>
      <c r="I37" s="18"/>
      <c r="J37" s="20">
        <f t="shared" si="14"/>
        <v>339732443</v>
      </c>
      <c r="K37" s="20">
        <v>0</v>
      </c>
      <c r="L37" s="20">
        <f>+L36</f>
        <v>0</v>
      </c>
      <c r="M37" s="20">
        <f t="shared" si="15"/>
        <v>339732443</v>
      </c>
      <c r="N37" s="12">
        <f t="shared" si="19"/>
        <v>339732443</v>
      </c>
      <c r="O37" s="12">
        <f>+(N37+N36+N35)/3</f>
        <v>339737922.33333331</v>
      </c>
      <c r="P37" s="18"/>
      <c r="Q37" s="12">
        <f t="shared" si="16"/>
        <v>357918125</v>
      </c>
      <c r="R37" s="12">
        <v>-12436312</v>
      </c>
      <c r="S37" s="12">
        <f t="shared" si="17"/>
        <v>345481813</v>
      </c>
      <c r="U37" s="18"/>
    </row>
    <row r="38" spans="1:21" hidden="1" x14ac:dyDescent="0.25">
      <c r="A38" s="11" t="s">
        <v>45</v>
      </c>
      <c r="C38" s="7">
        <v>357938193</v>
      </c>
      <c r="D38" s="7">
        <v>0</v>
      </c>
      <c r="E38" s="7">
        <v>-18171795</v>
      </c>
      <c r="F38" s="8">
        <f t="shared" si="13"/>
        <v>339766398</v>
      </c>
      <c r="G38" s="13">
        <f t="shared" si="18"/>
        <v>339749420.5</v>
      </c>
      <c r="H38" s="13">
        <f>+(G38+G37+G36+G35)/4</f>
        <v>339736510.5</v>
      </c>
      <c r="I38"/>
      <c r="J38" s="8">
        <f t="shared" si="14"/>
        <v>339766398</v>
      </c>
      <c r="K38" s="36">
        <v>0</v>
      </c>
      <c r="L38" s="36">
        <v>0</v>
      </c>
      <c r="M38" s="8">
        <f t="shared" si="15"/>
        <v>339766398</v>
      </c>
      <c r="N38" s="13">
        <f t="shared" si="19"/>
        <v>339749420.5</v>
      </c>
      <c r="O38" s="13">
        <f>+(N38+N37+N36+N35)/4</f>
        <v>339740796.875</v>
      </c>
      <c r="P38" s="18"/>
      <c r="Q38" s="13">
        <f t="shared" si="16"/>
        <v>357938193</v>
      </c>
      <c r="R38" s="37">
        <v>-13380645</v>
      </c>
      <c r="S38" s="13">
        <f t="shared" si="17"/>
        <v>344557548</v>
      </c>
      <c r="U38" s="18"/>
    </row>
    <row r="39" spans="1:21" hidden="1" x14ac:dyDescent="0.25">
      <c r="A39" s="17" t="s">
        <v>47</v>
      </c>
      <c r="B39" s="18"/>
      <c r="C39" s="19">
        <v>357938193</v>
      </c>
      <c r="D39" s="19">
        <v>0</v>
      </c>
      <c r="E39" s="31">
        <v>-18169054</v>
      </c>
      <c r="F39" s="20">
        <f t="shared" ref="F39:F42" si="20">SUM(C39:E39)</f>
        <v>339769139</v>
      </c>
      <c r="G39" s="12">
        <f t="shared" ref="G39:G42" si="21">+(F39+F38)/2</f>
        <v>339767768.5</v>
      </c>
      <c r="H39" s="12">
        <f>+G39</f>
        <v>339767768.5</v>
      </c>
      <c r="I39" s="18"/>
      <c r="J39" s="20">
        <f t="shared" ref="J39:J42" si="22">+F39</f>
        <v>339769139</v>
      </c>
      <c r="K39" s="20">
        <v>0</v>
      </c>
      <c r="L39" s="20">
        <v>0</v>
      </c>
      <c r="M39" s="20">
        <f t="shared" ref="M39:M42" si="23">SUM(J39:L39)</f>
        <v>339769139</v>
      </c>
      <c r="N39" s="12">
        <f t="shared" ref="N39:N42" si="24">+(M39+M38)/2</f>
        <v>339767768.5</v>
      </c>
      <c r="O39" s="12">
        <f>+N39</f>
        <v>339767768.5</v>
      </c>
      <c r="P39" s="18"/>
      <c r="Q39" s="12">
        <f t="shared" ref="Q39:Q42" si="25">+C39</f>
        <v>357938193</v>
      </c>
      <c r="R39" s="12">
        <v>-13360577</v>
      </c>
      <c r="S39" s="12">
        <f t="shared" ref="S39:S42" si="26">+Q39+R39</f>
        <v>344577616</v>
      </c>
      <c r="T39" s="18"/>
      <c r="U39" s="18"/>
    </row>
    <row r="40" spans="1:21" hidden="1" x14ac:dyDescent="0.25">
      <c r="A40" s="10" t="s">
        <v>48</v>
      </c>
      <c r="C40" s="4">
        <v>357938193</v>
      </c>
      <c r="D40" s="19">
        <v>0</v>
      </c>
      <c r="E40" s="31">
        <v>-18169054</v>
      </c>
      <c r="F40" s="20">
        <f t="shared" si="20"/>
        <v>339769139</v>
      </c>
      <c r="G40" s="12">
        <f t="shared" si="21"/>
        <v>339769139</v>
      </c>
      <c r="H40" s="12">
        <f>+(G40+G39)/2</f>
        <v>339768453.75</v>
      </c>
      <c r="I40" s="18"/>
      <c r="J40" s="20">
        <f t="shared" si="22"/>
        <v>339769139</v>
      </c>
      <c r="K40" s="40">
        <v>0</v>
      </c>
      <c r="L40" s="20">
        <f>+L39</f>
        <v>0</v>
      </c>
      <c r="M40" s="20">
        <f t="shared" si="23"/>
        <v>339769139</v>
      </c>
      <c r="N40" s="12">
        <f t="shared" si="24"/>
        <v>339769139</v>
      </c>
      <c r="O40" s="12">
        <f>+(N40+N39)/2</f>
        <v>339768453.75</v>
      </c>
      <c r="P40" s="18"/>
      <c r="Q40" s="12">
        <f t="shared" si="25"/>
        <v>357938193</v>
      </c>
      <c r="R40" s="41">
        <v>-13360577</v>
      </c>
      <c r="S40" s="12">
        <f t="shared" si="26"/>
        <v>344577616</v>
      </c>
      <c r="T40" s="18"/>
      <c r="U40" s="18"/>
    </row>
    <row r="41" spans="1:21" hidden="1" x14ac:dyDescent="0.25">
      <c r="A41" s="10" t="s">
        <v>49</v>
      </c>
      <c r="C41" s="4">
        <v>357938193</v>
      </c>
      <c r="D41" s="19">
        <v>0</v>
      </c>
      <c r="E41" s="19">
        <v>-18169054</v>
      </c>
      <c r="F41" s="20">
        <f t="shared" si="20"/>
        <v>339769139</v>
      </c>
      <c r="G41" s="12">
        <f t="shared" si="21"/>
        <v>339769139</v>
      </c>
      <c r="H41" s="12">
        <f>+(G41+G40+G39)/3</f>
        <v>339768682.16666669</v>
      </c>
      <c r="I41" s="18"/>
      <c r="J41" s="20">
        <f t="shared" si="22"/>
        <v>339769139</v>
      </c>
      <c r="K41" s="20">
        <v>0</v>
      </c>
      <c r="L41" s="20">
        <f>+L40</f>
        <v>0</v>
      </c>
      <c r="M41" s="20">
        <f t="shared" si="23"/>
        <v>339769139</v>
      </c>
      <c r="N41" s="12">
        <f t="shared" si="24"/>
        <v>339769139</v>
      </c>
      <c r="O41" s="12">
        <f>+(N41+N40+N39)/3</f>
        <v>339768682.16666669</v>
      </c>
      <c r="P41" s="18"/>
      <c r="Q41" s="12">
        <f t="shared" si="25"/>
        <v>357938193</v>
      </c>
      <c r="R41" s="12">
        <v>-13360577</v>
      </c>
      <c r="S41" s="12">
        <f t="shared" si="26"/>
        <v>344577616</v>
      </c>
      <c r="U41" s="18"/>
    </row>
    <row r="42" spans="1:21" hidden="1" x14ac:dyDescent="0.25">
      <c r="A42" s="11" t="s">
        <v>50</v>
      </c>
      <c r="C42" s="7">
        <v>357980313</v>
      </c>
      <c r="D42" s="7">
        <v>0</v>
      </c>
      <c r="E42" s="7">
        <v>-18169054</v>
      </c>
      <c r="F42" s="8">
        <f t="shared" si="20"/>
        <v>339811259</v>
      </c>
      <c r="G42" s="13">
        <f t="shared" si="21"/>
        <v>339790199</v>
      </c>
      <c r="H42" s="13">
        <f>+(G42+G41+G40+G39)/4</f>
        <v>339774061.375</v>
      </c>
      <c r="I42"/>
      <c r="J42" s="8">
        <f t="shared" si="22"/>
        <v>339811259</v>
      </c>
      <c r="K42" s="36">
        <v>0</v>
      </c>
      <c r="L42" s="36">
        <v>0</v>
      </c>
      <c r="M42" s="8">
        <f t="shared" si="23"/>
        <v>339811259</v>
      </c>
      <c r="N42" s="13">
        <f t="shared" si="24"/>
        <v>339790199</v>
      </c>
      <c r="O42" s="13">
        <f>+(N42+N41+N40+N39)/4</f>
        <v>339774061.375</v>
      </c>
      <c r="P42" s="18"/>
      <c r="Q42" s="13">
        <f t="shared" si="25"/>
        <v>357980313</v>
      </c>
      <c r="R42" s="37">
        <v>-13360577</v>
      </c>
      <c r="S42" s="13">
        <f t="shared" si="26"/>
        <v>344619736</v>
      </c>
      <c r="U42" s="18"/>
    </row>
    <row r="43" spans="1:21" hidden="1" x14ac:dyDescent="0.25">
      <c r="A43" s="48" t="s">
        <v>51</v>
      </c>
      <c r="B43" s="18"/>
      <c r="C43" s="19">
        <v>357980313</v>
      </c>
      <c r="D43" s="19">
        <v>0</v>
      </c>
      <c r="E43" s="31">
        <v>-18169054</v>
      </c>
      <c r="F43" s="20">
        <f t="shared" ref="F43:F46" si="27">SUM(C43:E43)</f>
        <v>339811259</v>
      </c>
      <c r="G43" s="12">
        <f t="shared" ref="G43:G46" si="28">+(F43+F42)/2</f>
        <v>339811259</v>
      </c>
      <c r="H43" s="12">
        <f>+G43</f>
        <v>339811259</v>
      </c>
      <c r="I43" s="18"/>
      <c r="J43" s="20">
        <f t="shared" ref="J43:J46" si="29">+F43</f>
        <v>339811259</v>
      </c>
      <c r="K43" s="20">
        <v>0</v>
      </c>
      <c r="L43" s="20">
        <v>0</v>
      </c>
      <c r="M43" s="20">
        <f t="shared" ref="M43:M46" si="30">SUM(J43:L43)</f>
        <v>339811259</v>
      </c>
      <c r="N43" s="12">
        <f t="shared" ref="N43:N46" si="31">+(M43+M42)/2</f>
        <v>339811259</v>
      </c>
      <c r="O43" s="12">
        <f>+N43</f>
        <v>339811259</v>
      </c>
      <c r="P43" s="18"/>
      <c r="Q43" s="12">
        <f t="shared" ref="Q43:Q46" si="32">+C43</f>
        <v>357980313</v>
      </c>
      <c r="R43" s="12">
        <v>-13360577</v>
      </c>
      <c r="S43" s="12">
        <f t="shared" ref="S43:S46" si="33">+Q43+R43</f>
        <v>344619736</v>
      </c>
      <c r="T43" s="18"/>
      <c r="U43" s="18"/>
    </row>
    <row r="44" spans="1:21" hidden="1" x14ac:dyDescent="0.25">
      <c r="A44" s="49" t="s">
        <v>52</v>
      </c>
      <c r="C44" s="4">
        <v>357980313</v>
      </c>
      <c r="D44" s="19">
        <v>0</v>
      </c>
      <c r="E44" s="31">
        <v>-18169054</v>
      </c>
      <c r="F44" s="20">
        <f t="shared" si="27"/>
        <v>339811259</v>
      </c>
      <c r="G44" s="12">
        <f t="shared" si="28"/>
        <v>339811259</v>
      </c>
      <c r="H44" s="12">
        <f>+(G44+G43)/2</f>
        <v>339811259</v>
      </c>
      <c r="I44" s="18"/>
      <c r="J44" s="20">
        <f t="shared" si="29"/>
        <v>339811259</v>
      </c>
      <c r="K44" s="40">
        <v>0</v>
      </c>
      <c r="L44" s="20">
        <f>+L43</f>
        <v>0</v>
      </c>
      <c r="M44" s="20">
        <f t="shared" si="30"/>
        <v>339811259</v>
      </c>
      <c r="N44" s="12">
        <f t="shared" si="31"/>
        <v>339811259</v>
      </c>
      <c r="O44" s="12">
        <f>+(N44+N43)/2</f>
        <v>339811259</v>
      </c>
      <c r="P44" s="18"/>
      <c r="Q44" s="12">
        <f t="shared" si="32"/>
        <v>357980313</v>
      </c>
      <c r="R44" s="41">
        <v>-13360577</v>
      </c>
      <c r="S44" s="12">
        <f t="shared" si="33"/>
        <v>344619736</v>
      </c>
      <c r="T44" s="18"/>
      <c r="U44" s="18"/>
    </row>
    <row r="45" spans="1:21" hidden="1" x14ac:dyDescent="0.25">
      <c r="A45" s="49" t="s">
        <v>53</v>
      </c>
      <c r="C45" s="4">
        <v>357980313</v>
      </c>
      <c r="D45" s="19">
        <v>0</v>
      </c>
      <c r="E45" s="31">
        <v>-18167854</v>
      </c>
      <c r="F45" s="20">
        <f t="shared" si="27"/>
        <v>339812459</v>
      </c>
      <c r="G45" s="12">
        <f t="shared" si="28"/>
        <v>339811859</v>
      </c>
      <c r="H45" s="12">
        <f>+(G45+G44+G43)/3</f>
        <v>339811459</v>
      </c>
      <c r="I45" s="18"/>
      <c r="J45" s="20">
        <f t="shared" si="29"/>
        <v>339812459</v>
      </c>
      <c r="K45" s="20">
        <v>0</v>
      </c>
      <c r="L45" s="20">
        <f>+L44</f>
        <v>0</v>
      </c>
      <c r="M45" s="20">
        <f t="shared" si="30"/>
        <v>339812459</v>
      </c>
      <c r="N45" s="12">
        <f t="shared" si="31"/>
        <v>339811859</v>
      </c>
      <c r="O45" s="12">
        <f>+(N45+N44+N43)/3</f>
        <v>339811459</v>
      </c>
      <c r="P45" s="18"/>
      <c r="Q45" s="12">
        <f t="shared" si="32"/>
        <v>357980313</v>
      </c>
      <c r="R45" s="12">
        <v>-13360577</v>
      </c>
      <c r="S45" s="12">
        <f t="shared" si="33"/>
        <v>344619736</v>
      </c>
      <c r="U45" s="18"/>
    </row>
    <row r="46" spans="1:21" hidden="1" x14ac:dyDescent="0.25">
      <c r="A46" s="50" t="s">
        <v>54</v>
      </c>
      <c r="C46" s="7">
        <v>416967355</v>
      </c>
      <c r="D46" s="7">
        <v>0</v>
      </c>
      <c r="E46" s="7">
        <v>-302</v>
      </c>
      <c r="F46" s="8">
        <f t="shared" si="27"/>
        <v>416967053</v>
      </c>
      <c r="G46" s="13">
        <f t="shared" si="28"/>
        <v>378389756</v>
      </c>
      <c r="H46" s="13">
        <f>+(G46+G45+G44+G43)/4</f>
        <v>349456033.25</v>
      </c>
      <c r="I46"/>
      <c r="J46" s="8">
        <f t="shared" si="29"/>
        <v>416967053</v>
      </c>
      <c r="K46" s="36">
        <v>0</v>
      </c>
      <c r="L46" s="36">
        <v>0</v>
      </c>
      <c r="M46" s="8">
        <f t="shared" si="30"/>
        <v>416967053</v>
      </c>
      <c r="N46" s="13">
        <f t="shared" si="31"/>
        <v>378389756</v>
      </c>
      <c r="O46" s="13">
        <f>+(N46+N45+N44+N43)/4</f>
        <v>349456033.25</v>
      </c>
      <c r="P46" s="18"/>
      <c r="Q46" s="13">
        <f t="shared" si="32"/>
        <v>416967355</v>
      </c>
      <c r="R46" s="37">
        <v>0</v>
      </c>
      <c r="S46" s="13">
        <f t="shared" si="33"/>
        <v>416967355</v>
      </c>
      <c r="U46" s="18"/>
    </row>
    <row r="47" spans="1:21" hidden="1" x14ac:dyDescent="0.25">
      <c r="A47" s="48" t="s">
        <v>55</v>
      </c>
      <c r="B47" s="18"/>
      <c r="C47" s="19">
        <v>416967355</v>
      </c>
      <c r="D47" s="19">
        <v>0</v>
      </c>
      <c r="E47" s="31">
        <v>-302</v>
      </c>
      <c r="F47" s="20">
        <f t="shared" ref="F47:F50" si="34">SUM(C47:E47)</f>
        <v>416967053</v>
      </c>
      <c r="G47" s="12">
        <f t="shared" ref="G47:G50" si="35">+(F47+F46)/2</f>
        <v>416967053</v>
      </c>
      <c r="H47" s="12">
        <f>+G47</f>
        <v>416967053</v>
      </c>
      <c r="I47" s="18"/>
      <c r="J47" s="20">
        <f t="shared" ref="J47:J49" si="36">+F47</f>
        <v>416967053</v>
      </c>
      <c r="K47" s="20">
        <v>0</v>
      </c>
      <c r="L47" s="20">
        <v>0</v>
      </c>
      <c r="M47" s="20">
        <f t="shared" ref="M47:M50" si="37">SUM(J47:L47)</f>
        <v>416967053</v>
      </c>
      <c r="N47" s="12">
        <f t="shared" ref="N47:N50" si="38">+(M47+M46)/2</f>
        <v>416967053</v>
      </c>
      <c r="O47" s="12">
        <f>+N47</f>
        <v>416967053</v>
      </c>
      <c r="P47" s="18"/>
      <c r="Q47" s="12">
        <f t="shared" ref="Q47:Q50" si="39">+C47</f>
        <v>416967355</v>
      </c>
      <c r="R47" s="12">
        <v>0</v>
      </c>
      <c r="S47" s="12">
        <f t="shared" ref="S47:S50" si="40">+Q47+R47</f>
        <v>416967355</v>
      </c>
      <c r="T47" s="18"/>
      <c r="U47" s="18"/>
    </row>
    <row r="48" spans="1:21" hidden="1" x14ac:dyDescent="0.25">
      <c r="A48" s="49" t="s">
        <v>56</v>
      </c>
      <c r="C48" s="4">
        <v>416967355</v>
      </c>
      <c r="D48" s="19">
        <v>0</v>
      </c>
      <c r="E48" s="31">
        <v>-302</v>
      </c>
      <c r="F48" s="20">
        <f t="shared" si="34"/>
        <v>416967053</v>
      </c>
      <c r="G48" s="12">
        <f t="shared" si="35"/>
        <v>416967053</v>
      </c>
      <c r="H48" s="12">
        <f>+(G48+G47)/2</f>
        <v>416967053</v>
      </c>
      <c r="I48" s="18"/>
      <c r="J48" s="20">
        <f t="shared" si="36"/>
        <v>416967053</v>
      </c>
      <c r="K48" s="40">
        <v>0</v>
      </c>
      <c r="L48" s="20">
        <f>+L47</f>
        <v>0</v>
      </c>
      <c r="M48" s="20">
        <f t="shared" si="37"/>
        <v>416967053</v>
      </c>
      <c r="N48" s="12">
        <f t="shared" si="38"/>
        <v>416967053</v>
      </c>
      <c r="O48" s="12">
        <f>+(N48+N47)/2</f>
        <v>416967053</v>
      </c>
      <c r="P48" s="18"/>
      <c r="Q48" s="12">
        <f t="shared" si="39"/>
        <v>416967355</v>
      </c>
      <c r="R48" s="41">
        <v>0</v>
      </c>
      <c r="S48" s="12">
        <f t="shared" si="40"/>
        <v>416967355</v>
      </c>
      <c r="T48" s="18"/>
      <c r="U48" s="18"/>
    </row>
    <row r="49" spans="1:21" hidden="1" x14ac:dyDescent="0.25">
      <c r="A49" s="49" t="s">
        <v>57</v>
      </c>
      <c r="C49" s="4">
        <v>416967355</v>
      </c>
      <c r="D49" s="19">
        <v>0</v>
      </c>
      <c r="E49" s="31">
        <v>-2</v>
      </c>
      <c r="F49" s="20">
        <f t="shared" si="34"/>
        <v>416967353</v>
      </c>
      <c r="G49" s="12">
        <f t="shared" si="35"/>
        <v>416967203</v>
      </c>
      <c r="H49" s="12">
        <f>+(G49+G48+G47)/3</f>
        <v>416967103</v>
      </c>
      <c r="I49" s="18"/>
      <c r="J49" s="20">
        <f t="shared" si="36"/>
        <v>416967353</v>
      </c>
      <c r="K49" s="20">
        <v>0</v>
      </c>
      <c r="L49" s="20">
        <f>+L48</f>
        <v>0</v>
      </c>
      <c r="M49" s="20">
        <f t="shared" si="37"/>
        <v>416967353</v>
      </c>
      <c r="N49" s="12">
        <f t="shared" si="38"/>
        <v>416967203</v>
      </c>
      <c r="O49" s="12">
        <f>+(N49+N48+N47)/3</f>
        <v>416967103</v>
      </c>
      <c r="P49" s="18"/>
      <c r="Q49" s="12">
        <f t="shared" si="39"/>
        <v>416967355</v>
      </c>
      <c r="R49" s="12">
        <v>0</v>
      </c>
      <c r="S49" s="12">
        <f t="shared" si="40"/>
        <v>416967355</v>
      </c>
      <c r="U49" s="18"/>
    </row>
    <row r="50" spans="1:21" hidden="1" x14ac:dyDescent="0.25">
      <c r="A50" s="50" t="s">
        <v>58</v>
      </c>
      <c r="C50" s="7">
        <v>417364358</v>
      </c>
      <c r="D50" s="7">
        <v>0</v>
      </c>
      <c r="E50" s="7">
        <v>-802</v>
      </c>
      <c r="F50" s="8">
        <f t="shared" si="34"/>
        <v>417363556</v>
      </c>
      <c r="G50" s="13">
        <f t="shared" si="35"/>
        <v>417165454.5</v>
      </c>
      <c r="H50" s="13">
        <f>+(G50+G49+G48+G47)/4</f>
        <v>417016690.875</v>
      </c>
      <c r="I50"/>
      <c r="J50" s="8">
        <f>+F50</f>
        <v>417363556</v>
      </c>
      <c r="K50" s="36">
        <v>800</v>
      </c>
      <c r="L50" s="36">
        <v>0</v>
      </c>
      <c r="M50" s="8">
        <f t="shared" si="37"/>
        <v>417364356</v>
      </c>
      <c r="N50" s="13">
        <f t="shared" si="38"/>
        <v>417165854.5</v>
      </c>
      <c r="O50" s="13">
        <f>+(N50+N49+N48+N47)/4</f>
        <v>417016790.875</v>
      </c>
      <c r="P50" s="18"/>
      <c r="Q50" s="13">
        <f t="shared" si="39"/>
        <v>417364358</v>
      </c>
      <c r="R50" s="37">
        <v>0</v>
      </c>
      <c r="S50" s="13">
        <f t="shared" si="40"/>
        <v>417364358</v>
      </c>
      <c r="U50" s="18"/>
    </row>
    <row r="51" spans="1:21" x14ac:dyDescent="0.25">
      <c r="A51" s="48" t="s">
        <v>59</v>
      </c>
      <c r="B51" s="18"/>
      <c r="C51" s="19">
        <v>417364358</v>
      </c>
      <c r="D51" s="19">
        <v>0</v>
      </c>
      <c r="E51" s="31">
        <v>-2</v>
      </c>
      <c r="F51" s="20">
        <f t="shared" ref="F51:F54" si="41">SUM(C51:E51)</f>
        <v>417364356</v>
      </c>
      <c r="G51" s="12">
        <f t="shared" ref="G51:G54" si="42">+(F51+F50)/2</f>
        <v>417363956</v>
      </c>
      <c r="H51" s="12">
        <f>+G51</f>
        <v>417363956</v>
      </c>
      <c r="I51" s="18"/>
      <c r="J51" s="20">
        <f t="shared" ref="J51:J53" si="43">+F51</f>
        <v>417364356</v>
      </c>
      <c r="K51" s="20">
        <v>0</v>
      </c>
      <c r="L51" s="20">
        <v>0</v>
      </c>
      <c r="M51" s="20">
        <f t="shared" ref="M51:M54" si="44">SUM(J51:L51)</f>
        <v>417364356</v>
      </c>
      <c r="N51" s="12">
        <f t="shared" ref="N51:N54" si="45">+(M51+M50)/2</f>
        <v>417364356</v>
      </c>
      <c r="O51" s="12">
        <f>+N51</f>
        <v>417364356</v>
      </c>
      <c r="P51" s="18"/>
      <c r="Q51" s="12">
        <f t="shared" ref="Q51:Q54" si="46">+C51</f>
        <v>417364358</v>
      </c>
      <c r="R51" s="12">
        <v>0</v>
      </c>
      <c r="S51" s="12">
        <f t="shared" ref="S51:S54" si="47">+Q51+R51</f>
        <v>417364358</v>
      </c>
      <c r="T51" s="18"/>
      <c r="U51" s="18"/>
    </row>
    <row r="52" spans="1:21" x14ac:dyDescent="0.25">
      <c r="A52" s="49" t="s">
        <v>60</v>
      </c>
      <c r="C52" s="4">
        <v>417364358</v>
      </c>
      <c r="D52" s="19">
        <v>0</v>
      </c>
      <c r="E52" s="31">
        <v>-2</v>
      </c>
      <c r="F52" s="20">
        <f t="shared" si="41"/>
        <v>417364356</v>
      </c>
      <c r="G52" s="12">
        <f t="shared" si="42"/>
        <v>417364356</v>
      </c>
      <c r="H52" s="12">
        <f>+(G52+G51)/2</f>
        <v>417364156</v>
      </c>
      <c r="I52" s="18"/>
      <c r="J52" s="20">
        <f t="shared" si="43"/>
        <v>417364356</v>
      </c>
      <c r="K52" s="40">
        <v>0</v>
      </c>
      <c r="L52" s="20">
        <f>+L51</f>
        <v>0</v>
      </c>
      <c r="M52" s="20">
        <f t="shared" si="44"/>
        <v>417364356</v>
      </c>
      <c r="N52" s="12">
        <f t="shared" si="45"/>
        <v>417364356</v>
      </c>
      <c r="O52" s="12">
        <f>+(N52+N51)/2</f>
        <v>417364356</v>
      </c>
      <c r="P52" s="18"/>
      <c r="Q52" s="12">
        <f t="shared" si="46"/>
        <v>417364358</v>
      </c>
      <c r="R52" s="41">
        <v>0</v>
      </c>
      <c r="S52" s="12">
        <f t="shared" si="47"/>
        <v>417364358</v>
      </c>
      <c r="T52" s="18"/>
      <c r="U52" s="18"/>
    </row>
    <row r="53" spans="1:21" x14ac:dyDescent="0.25">
      <c r="A53" s="49" t="s">
        <v>61</v>
      </c>
      <c r="C53" s="4">
        <v>417364358</v>
      </c>
      <c r="D53" s="19">
        <v>0</v>
      </c>
      <c r="E53" s="31">
        <f>-2-540</f>
        <v>-542</v>
      </c>
      <c r="F53" s="20">
        <f t="shared" si="41"/>
        <v>417363816</v>
      </c>
      <c r="G53" s="12">
        <f t="shared" si="42"/>
        <v>417364086</v>
      </c>
      <c r="H53" s="12">
        <f>+(G53+G52+G51)/3</f>
        <v>417364132.66666669</v>
      </c>
      <c r="I53" s="18"/>
      <c r="J53" s="20">
        <f t="shared" si="43"/>
        <v>417363816</v>
      </c>
      <c r="K53" s="20">
        <v>540</v>
      </c>
      <c r="L53" s="20">
        <f>+L52</f>
        <v>0</v>
      </c>
      <c r="M53" s="20">
        <f t="shared" si="44"/>
        <v>417364356</v>
      </c>
      <c r="N53" s="12">
        <f t="shared" si="45"/>
        <v>417364356</v>
      </c>
      <c r="O53" s="12">
        <f>+(N53+N52+N51)/3</f>
        <v>417364356</v>
      </c>
      <c r="P53" s="18"/>
      <c r="Q53" s="12">
        <f t="shared" si="46"/>
        <v>417364358</v>
      </c>
      <c r="R53" s="12">
        <v>0</v>
      </c>
      <c r="S53" s="12">
        <f t="shared" si="47"/>
        <v>417364358</v>
      </c>
      <c r="U53" s="18"/>
    </row>
    <row r="54" spans="1:21" x14ac:dyDescent="0.25">
      <c r="A54" s="50" t="s">
        <v>62</v>
      </c>
      <c r="C54" s="7">
        <v>417780658</v>
      </c>
      <c r="D54" s="7">
        <v>0</v>
      </c>
      <c r="E54" s="7">
        <v>-488</v>
      </c>
      <c r="F54" s="8">
        <f t="shared" si="41"/>
        <v>417780170</v>
      </c>
      <c r="G54" s="13">
        <f t="shared" si="42"/>
        <v>417571993</v>
      </c>
      <c r="H54" s="13">
        <f>+(G54+G53+G52+G51)/4</f>
        <v>417416097.75</v>
      </c>
      <c r="I54"/>
      <c r="J54" s="8">
        <f>+F54</f>
        <v>417780170</v>
      </c>
      <c r="K54" s="36">
        <v>486</v>
      </c>
      <c r="L54" s="36">
        <v>0</v>
      </c>
      <c r="M54" s="8">
        <f t="shared" si="44"/>
        <v>417780656</v>
      </c>
      <c r="N54" s="13">
        <f t="shared" si="45"/>
        <v>417572506</v>
      </c>
      <c r="O54" s="13">
        <f>+(N54+N53+N52+N51)/4</f>
        <v>417416393.5</v>
      </c>
      <c r="P54" s="18"/>
      <c r="Q54" s="13">
        <f t="shared" si="46"/>
        <v>417780658</v>
      </c>
      <c r="R54" s="37">
        <v>0</v>
      </c>
      <c r="S54" s="13">
        <f t="shared" si="47"/>
        <v>417780658</v>
      </c>
      <c r="U54" s="18"/>
    </row>
    <row r="55" spans="1:21" x14ac:dyDescent="0.25">
      <c r="A55" s="48" t="s">
        <v>63</v>
      </c>
      <c r="B55" s="18"/>
      <c r="C55" s="19">
        <v>417780658</v>
      </c>
      <c r="D55" s="19">
        <v>0</v>
      </c>
      <c r="E55" s="31">
        <v>-2</v>
      </c>
      <c r="F55" s="20">
        <f t="shared" ref="F55:F58" si="48">SUM(C55:E55)</f>
        <v>417780656</v>
      </c>
      <c r="G55" s="12">
        <f t="shared" ref="G55:G58" si="49">+(F55+F54)/2</f>
        <v>417780413</v>
      </c>
      <c r="H55" s="12">
        <f>+G55</f>
        <v>417780413</v>
      </c>
      <c r="I55" s="18"/>
      <c r="J55" s="20">
        <f t="shared" ref="J55:J57" si="50">+F55</f>
        <v>417780656</v>
      </c>
      <c r="K55" s="20">
        <v>0</v>
      </c>
      <c r="L55" s="20">
        <v>0</v>
      </c>
      <c r="M55" s="20">
        <f t="shared" ref="M55:M58" si="51">SUM(J55:L55)</f>
        <v>417780656</v>
      </c>
      <c r="N55" s="12">
        <f t="shared" ref="N55:N58" si="52">+(M55+M54)/2</f>
        <v>417780656</v>
      </c>
      <c r="O55" s="12">
        <f>+N55</f>
        <v>417780656</v>
      </c>
      <c r="P55" s="18"/>
      <c r="Q55" s="12">
        <f t="shared" ref="Q55:Q58" si="53">+C55</f>
        <v>417780658</v>
      </c>
      <c r="R55" s="12">
        <v>0</v>
      </c>
      <c r="S55" s="12">
        <f t="shared" ref="S55:S58" si="54">+Q55+R55</f>
        <v>417780658</v>
      </c>
      <c r="T55" s="18"/>
      <c r="U55" s="18"/>
    </row>
    <row r="56" spans="1:21" x14ac:dyDescent="0.25">
      <c r="A56" s="49" t="s">
        <v>64</v>
      </c>
      <c r="C56" s="4">
        <v>417780658</v>
      </c>
      <c r="D56" s="19">
        <v>0</v>
      </c>
      <c r="E56" s="31">
        <v>-15282</v>
      </c>
      <c r="F56" s="20">
        <f t="shared" si="48"/>
        <v>417765376</v>
      </c>
      <c r="G56" s="12">
        <f t="shared" si="49"/>
        <v>417773016</v>
      </c>
      <c r="H56" s="12">
        <f>+(G56+G55)/2</f>
        <v>417776714.5</v>
      </c>
      <c r="I56" s="18"/>
      <c r="J56" s="20">
        <f t="shared" si="50"/>
        <v>417765376</v>
      </c>
      <c r="K56" s="40">
        <v>15280</v>
      </c>
      <c r="L56" s="20">
        <f>+L55</f>
        <v>0</v>
      </c>
      <c r="M56" s="20">
        <f t="shared" si="51"/>
        <v>417780656</v>
      </c>
      <c r="N56" s="12">
        <f t="shared" si="52"/>
        <v>417780656</v>
      </c>
      <c r="O56" s="12">
        <f>+(N56+N55)/2</f>
        <v>417780656</v>
      </c>
      <c r="P56" s="18"/>
      <c r="Q56" s="12">
        <f t="shared" si="53"/>
        <v>417780658</v>
      </c>
      <c r="R56" s="41">
        <v>0</v>
      </c>
      <c r="S56" s="12">
        <f t="shared" si="54"/>
        <v>417780658</v>
      </c>
      <c r="T56" s="18"/>
      <c r="U56" s="18"/>
    </row>
    <row r="57" spans="1:21" x14ac:dyDescent="0.25">
      <c r="A57" s="49" t="s">
        <v>65</v>
      </c>
      <c r="C57" s="4">
        <v>417780658</v>
      </c>
      <c r="D57" s="19">
        <v>0</v>
      </c>
      <c r="E57" s="51">
        <v>-2</v>
      </c>
      <c r="F57" s="20">
        <f t="shared" si="48"/>
        <v>417780656</v>
      </c>
      <c r="G57" s="12">
        <f t="shared" si="49"/>
        <v>417773016</v>
      </c>
      <c r="H57" s="12">
        <f>+(G57+G56+G55)/3</f>
        <v>417775481.66666669</v>
      </c>
      <c r="I57" s="18"/>
      <c r="J57" s="20">
        <f t="shared" si="50"/>
        <v>417780656</v>
      </c>
      <c r="K57" s="20">
        <v>0</v>
      </c>
      <c r="L57" s="20">
        <f>+L56</f>
        <v>0</v>
      </c>
      <c r="M57" s="20">
        <f t="shared" si="51"/>
        <v>417780656</v>
      </c>
      <c r="N57" s="12">
        <f t="shared" si="52"/>
        <v>417780656</v>
      </c>
      <c r="O57" s="12">
        <f>+(N57+N56+N55)/3</f>
        <v>417780656</v>
      </c>
      <c r="P57" s="18"/>
      <c r="Q57" s="12">
        <f t="shared" si="53"/>
        <v>417780658</v>
      </c>
      <c r="R57" s="12">
        <v>0</v>
      </c>
      <c r="S57" s="12">
        <f t="shared" si="54"/>
        <v>417780658</v>
      </c>
      <c r="U57" s="18"/>
    </row>
    <row r="58" spans="1:21" x14ac:dyDescent="0.25">
      <c r="A58" s="50" t="s">
        <v>66</v>
      </c>
      <c r="C58" s="7">
        <v>418087058</v>
      </c>
      <c r="D58" s="7">
        <v>0</v>
      </c>
      <c r="E58" s="7">
        <v>-2</v>
      </c>
      <c r="F58" s="8">
        <f t="shared" si="48"/>
        <v>418087056</v>
      </c>
      <c r="G58" s="13">
        <f t="shared" si="49"/>
        <v>417933856</v>
      </c>
      <c r="H58" s="13">
        <f>+(G58+G57+G56+G55)/4</f>
        <v>417815075.25</v>
      </c>
      <c r="I58"/>
      <c r="J58" s="8">
        <f>+F58</f>
        <v>418087056</v>
      </c>
      <c r="K58" s="36">
        <v>0</v>
      </c>
      <c r="L58" s="36">
        <v>0</v>
      </c>
      <c r="M58" s="8">
        <f t="shared" si="51"/>
        <v>418087056</v>
      </c>
      <c r="N58" s="13">
        <f t="shared" si="52"/>
        <v>417933856</v>
      </c>
      <c r="O58" s="13">
        <f>+(N58+N57+N56+N55)/4</f>
        <v>417818956</v>
      </c>
      <c r="P58" s="18"/>
      <c r="Q58" s="13">
        <f t="shared" si="53"/>
        <v>418087058</v>
      </c>
      <c r="R58" s="37">
        <v>0</v>
      </c>
      <c r="S58" s="13">
        <f t="shared" si="54"/>
        <v>418087058</v>
      </c>
      <c r="U58" s="18"/>
    </row>
    <row r="59" spans="1:21" x14ac:dyDescent="0.25">
      <c r="A59" s="48" t="s">
        <v>67</v>
      </c>
      <c r="B59" s="18"/>
      <c r="C59" s="19">
        <v>418087058</v>
      </c>
      <c r="D59" s="19">
        <v>0</v>
      </c>
      <c r="E59" s="31">
        <v>-2</v>
      </c>
      <c r="F59" s="20">
        <f t="shared" ref="F59:F62" si="55">SUM(C59:E59)</f>
        <v>418087056</v>
      </c>
      <c r="G59" s="12">
        <f t="shared" ref="G59:G62" si="56">+(F59+F58)/2</f>
        <v>418087056</v>
      </c>
      <c r="H59" s="12">
        <f>+G59</f>
        <v>418087056</v>
      </c>
      <c r="I59" s="18"/>
      <c r="J59" s="20">
        <f t="shared" ref="J59:J61" si="57">+F59</f>
        <v>418087056</v>
      </c>
      <c r="K59" s="20">
        <v>0</v>
      </c>
      <c r="L59" s="20">
        <v>0</v>
      </c>
      <c r="M59" s="20">
        <f t="shared" ref="M59:M62" si="58">SUM(J59:L59)</f>
        <v>418087056</v>
      </c>
      <c r="N59" s="12">
        <f t="shared" ref="N59:N62" si="59">+(M59+M58)/2</f>
        <v>418087056</v>
      </c>
      <c r="O59" s="12">
        <f>+N59</f>
        <v>418087056</v>
      </c>
      <c r="P59" s="18"/>
      <c r="Q59" s="12">
        <f t="shared" ref="Q59:Q62" si="60">+C59</f>
        <v>418087058</v>
      </c>
      <c r="R59" s="12">
        <v>0</v>
      </c>
      <c r="S59" s="12">
        <f t="shared" ref="S59:S62" si="61">+Q59+R59</f>
        <v>418087058</v>
      </c>
      <c r="T59" s="18"/>
      <c r="U59" s="18"/>
    </row>
    <row r="60" spans="1:21" x14ac:dyDescent="0.25">
      <c r="A60" s="49" t="s">
        <v>68</v>
      </c>
      <c r="C60" s="19">
        <v>418087058</v>
      </c>
      <c r="D60" s="19">
        <v>0</v>
      </c>
      <c r="E60" s="31">
        <v>-2</v>
      </c>
      <c r="F60" s="20">
        <f t="shared" si="55"/>
        <v>418087056</v>
      </c>
      <c r="G60" s="12">
        <f t="shared" si="56"/>
        <v>418087056</v>
      </c>
      <c r="H60" s="12">
        <f>+(G60+G59)/2</f>
        <v>418087056</v>
      </c>
      <c r="I60" s="18"/>
      <c r="J60" s="20">
        <f t="shared" si="57"/>
        <v>418087056</v>
      </c>
      <c r="K60" s="40">
        <v>0</v>
      </c>
      <c r="L60" s="20">
        <f>+L59</f>
        <v>0</v>
      </c>
      <c r="M60" s="20">
        <f t="shared" si="58"/>
        <v>418087056</v>
      </c>
      <c r="N60" s="12">
        <f t="shared" si="59"/>
        <v>418087056</v>
      </c>
      <c r="O60" s="12">
        <f>+(N60+N59)/2</f>
        <v>418087056</v>
      </c>
      <c r="P60" s="18"/>
      <c r="Q60" s="12">
        <f t="shared" si="60"/>
        <v>418087058</v>
      </c>
      <c r="R60" s="41">
        <v>0</v>
      </c>
      <c r="S60" s="12">
        <f t="shared" si="61"/>
        <v>418087058</v>
      </c>
      <c r="T60" s="18"/>
      <c r="U60" s="18"/>
    </row>
    <row r="61" spans="1:21" x14ac:dyDescent="0.25">
      <c r="A61" s="49" t="s">
        <v>69</v>
      </c>
      <c r="C61" s="4">
        <v>418087058</v>
      </c>
      <c r="D61" s="19">
        <v>0</v>
      </c>
      <c r="E61" s="51">
        <v>-2</v>
      </c>
      <c r="F61" s="20">
        <f t="shared" si="55"/>
        <v>418087056</v>
      </c>
      <c r="G61" s="12">
        <f t="shared" si="56"/>
        <v>418087056</v>
      </c>
      <c r="H61" s="12">
        <f>+(G61+G60+G59)/3</f>
        <v>418087056</v>
      </c>
      <c r="I61" s="18"/>
      <c r="J61" s="20">
        <f t="shared" si="57"/>
        <v>418087056</v>
      </c>
      <c r="K61" s="20">
        <v>0</v>
      </c>
      <c r="L61" s="20">
        <f>+L60</f>
        <v>0</v>
      </c>
      <c r="M61" s="20">
        <f t="shared" si="58"/>
        <v>418087056</v>
      </c>
      <c r="N61" s="12">
        <f t="shared" si="59"/>
        <v>418087056</v>
      </c>
      <c r="O61" s="12">
        <f>+(N61+N60+N59)/3</f>
        <v>418087056</v>
      </c>
      <c r="P61" s="18"/>
      <c r="Q61" s="12">
        <f t="shared" si="60"/>
        <v>418087058</v>
      </c>
      <c r="R61" s="12">
        <v>0</v>
      </c>
      <c r="S61" s="12">
        <f t="shared" si="61"/>
        <v>418087058</v>
      </c>
      <c r="U61" s="18"/>
    </row>
    <row r="62" spans="1:21" x14ac:dyDescent="0.25">
      <c r="A62" s="50" t="s">
        <v>70</v>
      </c>
      <c r="C62" s="7">
        <v>418372082</v>
      </c>
      <c r="D62" s="7">
        <v>0</v>
      </c>
      <c r="E62" s="7">
        <v>-2</v>
      </c>
      <c r="F62" s="8">
        <f t="shared" si="55"/>
        <v>418372080</v>
      </c>
      <c r="G62" s="13">
        <f t="shared" si="56"/>
        <v>418229568</v>
      </c>
      <c r="H62" s="13">
        <f>+(G62+G61+G60+G59)/4</f>
        <v>418122684</v>
      </c>
      <c r="I62"/>
      <c r="J62" s="8">
        <f>+F62</f>
        <v>418372080</v>
      </c>
      <c r="K62" s="36">
        <v>0</v>
      </c>
      <c r="L62" s="36">
        <v>0</v>
      </c>
      <c r="M62" s="8">
        <f t="shared" si="58"/>
        <v>418372080</v>
      </c>
      <c r="N62" s="13">
        <f t="shared" si="59"/>
        <v>418229568</v>
      </c>
      <c r="O62" s="13">
        <f>+(N62+N61+N60+N59)/4</f>
        <v>418122684</v>
      </c>
      <c r="P62" s="18"/>
      <c r="Q62" s="13">
        <f t="shared" si="60"/>
        <v>418372082</v>
      </c>
      <c r="R62" s="37">
        <v>0</v>
      </c>
      <c r="S62" s="13">
        <f t="shared" si="61"/>
        <v>418372082</v>
      </c>
      <c r="U62" s="18"/>
    </row>
    <row r="63" spans="1:21" x14ac:dyDescent="0.25">
      <c r="A63" s="48" t="s">
        <v>71</v>
      </c>
      <c r="B63" s="18"/>
      <c r="C63" s="19">
        <v>418372082</v>
      </c>
      <c r="D63" s="19">
        <v>0</v>
      </c>
      <c r="E63" s="31">
        <v>-2</v>
      </c>
      <c r="F63" s="20">
        <f>SUM(C63:E63)</f>
        <v>418372080</v>
      </c>
      <c r="G63" s="12">
        <f>+(F63+F62)/2</f>
        <v>418372080</v>
      </c>
      <c r="H63" s="12">
        <f>+G63</f>
        <v>418372080</v>
      </c>
      <c r="I63" s="18"/>
      <c r="J63" s="20">
        <f t="shared" ref="J63:J65" si="62">+F63</f>
        <v>418372080</v>
      </c>
      <c r="K63" s="20">
        <v>0</v>
      </c>
      <c r="L63" s="20">
        <v>0</v>
      </c>
      <c r="M63" s="20">
        <f t="shared" ref="M63:M66" si="63">SUM(J63:L63)</f>
        <v>418372080</v>
      </c>
      <c r="N63" s="12">
        <f t="shared" ref="N63:N66" si="64">+(M63+M62)/2</f>
        <v>418372080</v>
      </c>
      <c r="O63" s="12">
        <f>+N63</f>
        <v>418372080</v>
      </c>
      <c r="P63" s="18"/>
      <c r="Q63" s="12">
        <f t="shared" ref="Q63:Q66" si="65">+C63</f>
        <v>418372082</v>
      </c>
      <c r="R63" s="12">
        <v>0</v>
      </c>
      <c r="S63" s="12">
        <f t="shared" ref="S63:S66" si="66">+Q63+R63</f>
        <v>418372082</v>
      </c>
      <c r="T63" s="18"/>
      <c r="U63" s="18"/>
    </row>
    <row r="64" spans="1:21" x14ac:dyDescent="0.25">
      <c r="A64" s="49" t="s">
        <v>72</v>
      </c>
      <c r="C64" s="19">
        <v>418372082</v>
      </c>
      <c r="D64" s="19">
        <v>0</v>
      </c>
      <c r="E64" s="31">
        <v>-36002</v>
      </c>
      <c r="F64" s="20">
        <f t="shared" ref="F64:F66" si="67">SUM(C64:E64)</f>
        <v>418336080</v>
      </c>
      <c r="G64" s="12">
        <f t="shared" ref="G64:G66" si="68">+(F64+F63)/2</f>
        <v>418354080</v>
      </c>
      <c r="H64" s="12">
        <f>+(G64+G63)/2</f>
        <v>418363080</v>
      </c>
      <c r="I64" s="18"/>
      <c r="J64" s="20">
        <f t="shared" si="62"/>
        <v>418336080</v>
      </c>
      <c r="K64" s="40">
        <v>36000</v>
      </c>
      <c r="L64" s="20">
        <f>+L63</f>
        <v>0</v>
      </c>
      <c r="M64" s="20">
        <f t="shared" si="63"/>
        <v>418372080</v>
      </c>
      <c r="N64" s="12">
        <f t="shared" si="64"/>
        <v>418372080</v>
      </c>
      <c r="O64" s="12">
        <f>+(N64+N63)/2</f>
        <v>418372080</v>
      </c>
      <c r="P64" s="18"/>
      <c r="Q64" s="12">
        <f t="shared" si="65"/>
        <v>418372082</v>
      </c>
      <c r="R64" s="41">
        <v>0</v>
      </c>
      <c r="S64" s="12">
        <f t="shared" si="66"/>
        <v>418372082</v>
      </c>
      <c r="T64" s="18"/>
      <c r="U64" s="18"/>
    </row>
    <row r="65" spans="1:21" s="52" customFormat="1" x14ac:dyDescent="0.25">
      <c r="A65" s="49" t="s">
        <v>73</v>
      </c>
      <c r="C65" s="53">
        <v>418372082</v>
      </c>
      <c r="D65" s="54">
        <v>0</v>
      </c>
      <c r="E65" s="51">
        <v>-65946</v>
      </c>
      <c r="F65" s="55">
        <f t="shared" si="67"/>
        <v>418306136</v>
      </c>
      <c r="G65" s="55">
        <f t="shared" si="68"/>
        <v>418321108</v>
      </c>
      <c r="H65" s="55">
        <f>+(G65+G64+G63)/3</f>
        <v>418349089.33333331</v>
      </c>
      <c r="I65" s="56"/>
      <c r="J65" s="55">
        <f t="shared" si="62"/>
        <v>418306136</v>
      </c>
      <c r="K65" s="55">
        <v>65944</v>
      </c>
      <c r="L65" s="57">
        <f>+L64</f>
        <v>0</v>
      </c>
      <c r="M65" s="57">
        <f>SUM(J65:L65)</f>
        <v>418372080</v>
      </c>
      <c r="N65" s="57">
        <f t="shared" si="64"/>
        <v>418372080</v>
      </c>
      <c r="O65" s="57">
        <f>+(N65+N64+N63)/3</f>
        <v>418372080</v>
      </c>
      <c r="P65" s="58"/>
      <c r="Q65" s="57">
        <f t="shared" si="65"/>
        <v>418372082</v>
      </c>
      <c r="R65" s="57">
        <v>0</v>
      </c>
      <c r="S65" s="57">
        <f t="shared" si="66"/>
        <v>418372082</v>
      </c>
      <c r="U65" s="58"/>
    </row>
    <row r="66" spans="1:21" x14ac:dyDescent="0.25">
      <c r="A66" s="50" t="s">
        <v>74</v>
      </c>
      <c r="C66" s="7">
        <v>418597567</v>
      </c>
      <c r="D66" s="7">
        <v>0</v>
      </c>
      <c r="E66" s="7">
        <v>-64847</v>
      </c>
      <c r="F66" s="8">
        <f t="shared" si="67"/>
        <v>418532720</v>
      </c>
      <c r="G66" s="13">
        <f t="shared" si="68"/>
        <v>418419428</v>
      </c>
      <c r="H66" s="13">
        <f>+(G66+G65+G64+G63)/4</f>
        <v>418366674</v>
      </c>
      <c r="I66"/>
      <c r="J66" s="8">
        <f>+F66</f>
        <v>418532720</v>
      </c>
      <c r="K66" s="36">
        <v>64845</v>
      </c>
      <c r="L66" s="36">
        <v>0</v>
      </c>
      <c r="M66" s="8">
        <f t="shared" si="63"/>
        <v>418597565</v>
      </c>
      <c r="N66" s="13">
        <f t="shared" si="64"/>
        <v>418484822.5</v>
      </c>
      <c r="O66" s="13">
        <f>+(N66+N65+N64+N63)/4</f>
        <v>418400265.625</v>
      </c>
      <c r="P66" s="18"/>
      <c r="Q66" s="13">
        <f t="shared" si="65"/>
        <v>418597567</v>
      </c>
      <c r="R66" s="37">
        <v>0</v>
      </c>
      <c r="S66" s="13">
        <f t="shared" si="66"/>
        <v>418597567</v>
      </c>
      <c r="U66" s="18"/>
    </row>
    <row r="67" spans="1:21" x14ac:dyDescent="0.25">
      <c r="A67" s="48" t="s">
        <v>75</v>
      </c>
      <c r="B67" s="18"/>
      <c r="C67" s="19">
        <v>418597567</v>
      </c>
      <c r="D67" s="19">
        <v>0</v>
      </c>
      <c r="E67" s="31">
        <v>-57473</v>
      </c>
      <c r="F67" s="20">
        <f>SUM(C67:E67)</f>
        <v>418540094</v>
      </c>
      <c r="G67" s="12">
        <f>+(F67+F66)/2</f>
        <v>418536407</v>
      </c>
      <c r="H67" s="12">
        <f>+G67</f>
        <v>418536407</v>
      </c>
      <c r="I67" s="18"/>
      <c r="J67" s="20">
        <f t="shared" ref="J67:J69" si="69">+F67</f>
        <v>418540094</v>
      </c>
      <c r="K67" s="20">
        <v>57471</v>
      </c>
      <c r="L67" s="20">
        <v>0</v>
      </c>
      <c r="M67" s="20">
        <f>SUM(J67:L67)</f>
        <v>418597565</v>
      </c>
      <c r="N67" s="12">
        <f>+(M67+M66)/2</f>
        <v>418597565</v>
      </c>
      <c r="O67" s="12">
        <f>+N67</f>
        <v>418597565</v>
      </c>
      <c r="P67" s="18"/>
      <c r="Q67" s="12">
        <f>+C67</f>
        <v>418597567</v>
      </c>
      <c r="R67" s="12">
        <v>0</v>
      </c>
      <c r="S67" s="12">
        <f>+Q67+R67</f>
        <v>418597567</v>
      </c>
      <c r="T67" s="18"/>
      <c r="U67" s="18"/>
    </row>
    <row r="68" spans="1:21" x14ac:dyDescent="0.25">
      <c r="A68" s="49" t="s">
        <v>76</v>
      </c>
      <c r="C68" s="19">
        <v>418597567</v>
      </c>
      <c r="D68" s="19">
        <v>0</v>
      </c>
      <c r="E68" s="31">
        <v>-2438402</v>
      </c>
      <c r="F68" s="20">
        <f>SUM(C68:E68)</f>
        <v>416159165</v>
      </c>
      <c r="G68" s="12">
        <f t="shared" ref="G68:G70" si="70">+(F68+F67)/2</f>
        <v>417349629.5</v>
      </c>
      <c r="H68" s="12">
        <f>+(G68+G67)/2</f>
        <v>417943018.25</v>
      </c>
      <c r="I68" s="18"/>
      <c r="J68" s="20">
        <f t="shared" si="69"/>
        <v>416159165</v>
      </c>
      <c r="K68" s="40">
        <v>57471</v>
      </c>
      <c r="L68" s="20">
        <f>+L67</f>
        <v>0</v>
      </c>
      <c r="M68" s="20">
        <f t="shared" ref="M68" si="71">SUM(J68:L68)</f>
        <v>416216636</v>
      </c>
      <c r="N68" s="12">
        <f t="shared" ref="N68:N70" si="72">+(M68+M67)/2</f>
        <v>417407100.5</v>
      </c>
      <c r="O68" s="12">
        <f>+(N68+N67)/2</f>
        <v>418002332.75</v>
      </c>
      <c r="P68" s="18"/>
      <c r="Q68" s="12">
        <f>+C68</f>
        <v>418597567</v>
      </c>
      <c r="R68" s="41">
        <v>-2380929</v>
      </c>
      <c r="S68" s="12">
        <f t="shared" ref="S68:S70" si="73">+Q68+R68</f>
        <v>416216638</v>
      </c>
      <c r="T68" s="60" t="s">
        <v>83</v>
      </c>
      <c r="U68" s="18"/>
    </row>
    <row r="69" spans="1:21" s="52" customFormat="1" x14ac:dyDescent="0.25">
      <c r="A69" s="49" t="s">
        <v>77</v>
      </c>
      <c r="C69" s="53">
        <v>415897567</v>
      </c>
      <c r="D69" s="54">
        <v>0</v>
      </c>
      <c r="E69" s="31">
        <v>-57473</v>
      </c>
      <c r="F69" s="55">
        <f>SUM(C69:E69)</f>
        <v>415840094</v>
      </c>
      <c r="G69" s="55">
        <f>+(F69+F68)/2</f>
        <v>415999629.5</v>
      </c>
      <c r="H69" s="55">
        <f>+(G69+G68+G67)/3</f>
        <v>417295222</v>
      </c>
      <c r="I69" s="56"/>
      <c r="J69" s="55">
        <f t="shared" si="69"/>
        <v>415840094</v>
      </c>
      <c r="K69" s="40">
        <v>57471</v>
      </c>
      <c r="L69" s="57">
        <f>+L68</f>
        <v>0</v>
      </c>
      <c r="M69" s="57">
        <f>SUM(J69:L69)</f>
        <v>415897565</v>
      </c>
      <c r="N69" s="57">
        <f t="shared" si="72"/>
        <v>416057100.5</v>
      </c>
      <c r="O69" s="57">
        <f>+(N69+N68+N67)/3</f>
        <v>417353922</v>
      </c>
      <c r="P69" s="58"/>
      <c r="Q69" s="57">
        <f t="shared" ref="Q69:Q70" si="74">+C69</f>
        <v>415897567</v>
      </c>
      <c r="R69" s="57">
        <v>0</v>
      </c>
      <c r="S69" s="57">
        <f t="shared" si="73"/>
        <v>415897567</v>
      </c>
      <c r="U69" s="58"/>
    </row>
    <row r="70" spans="1:21" x14ac:dyDescent="0.25">
      <c r="A70" s="50" t="s">
        <v>78</v>
      </c>
      <c r="C70" s="7">
        <v>416155676</v>
      </c>
      <c r="D70" s="7">
        <v>0</v>
      </c>
      <c r="E70" s="46">
        <v>-50284</v>
      </c>
      <c r="F70" s="8">
        <f t="shared" ref="F70" si="75">SUM(C70:E70)</f>
        <v>416105392</v>
      </c>
      <c r="G70" s="13">
        <f t="shared" si="70"/>
        <v>415972743</v>
      </c>
      <c r="H70" s="13">
        <f>+(G70+G69+G68+G67)/4</f>
        <v>416964602.25</v>
      </c>
      <c r="I70"/>
      <c r="J70" s="8">
        <f>+F70</f>
        <v>416105392</v>
      </c>
      <c r="K70" s="36">
        <v>50282</v>
      </c>
      <c r="L70" s="36">
        <v>0</v>
      </c>
      <c r="M70" s="8">
        <f t="shared" ref="M70" si="76">SUM(J70:L70)</f>
        <v>416155674</v>
      </c>
      <c r="N70" s="13">
        <f t="shared" si="72"/>
        <v>416026619.5</v>
      </c>
      <c r="O70" s="13">
        <f>+(N70+N69+N68+N67)/4</f>
        <v>417022096.375</v>
      </c>
      <c r="P70" s="18"/>
      <c r="Q70" s="13">
        <f t="shared" si="74"/>
        <v>416155676</v>
      </c>
      <c r="R70" s="37">
        <v>0</v>
      </c>
      <c r="S70" s="13">
        <f t="shared" si="73"/>
        <v>416155676</v>
      </c>
      <c r="U70" s="18"/>
    </row>
    <row r="71" spans="1:21" x14ac:dyDescent="0.25">
      <c r="A71" s="48" t="s">
        <v>79</v>
      </c>
      <c r="B71" s="18"/>
      <c r="C71" s="19">
        <v>416155676</v>
      </c>
      <c r="D71" s="19">
        <v>0</v>
      </c>
      <c r="E71" s="31">
        <v>-43490</v>
      </c>
      <c r="F71" s="20">
        <f>SUM(C71:E71)</f>
        <v>416112186</v>
      </c>
      <c r="G71" s="12">
        <f>+(F71+F70)/2</f>
        <v>416108789</v>
      </c>
      <c r="H71" s="12">
        <f>+G71</f>
        <v>416108789</v>
      </c>
      <c r="I71" s="18"/>
      <c r="J71" s="20">
        <f t="shared" ref="J71:J73" si="77">+F71</f>
        <v>416112186</v>
      </c>
      <c r="K71" s="20">
        <v>43488</v>
      </c>
      <c r="L71" s="20">
        <v>0</v>
      </c>
      <c r="M71" s="20">
        <f>SUM(J71:L71)</f>
        <v>416155674</v>
      </c>
      <c r="N71" s="12">
        <f>+(M71+M70)/2</f>
        <v>416155674</v>
      </c>
      <c r="O71" s="12">
        <f>+N71</f>
        <v>416155674</v>
      </c>
      <c r="P71" s="18"/>
      <c r="Q71" s="12">
        <f>+C71</f>
        <v>416155676</v>
      </c>
      <c r="R71" s="12">
        <v>0</v>
      </c>
      <c r="S71" s="12">
        <f>+Q71+R71</f>
        <v>416155676</v>
      </c>
      <c r="T71" s="18"/>
      <c r="U71" s="18"/>
    </row>
    <row r="72" spans="1:21" hidden="1" x14ac:dyDescent="0.25">
      <c r="A72" s="49" t="s">
        <v>80</v>
      </c>
      <c r="C72" s="19">
        <v>416155676</v>
      </c>
      <c r="D72" s="19">
        <v>0</v>
      </c>
      <c r="E72" s="31">
        <v>-50284</v>
      </c>
      <c r="F72" s="20">
        <f>SUM(C72:E72)</f>
        <v>416105392</v>
      </c>
      <c r="G72" s="12">
        <f t="shared" ref="G72" si="78">+(F72+F71)/2</f>
        <v>416108789</v>
      </c>
      <c r="H72" s="12">
        <f>+(G72+G71)/2</f>
        <v>416108789</v>
      </c>
      <c r="I72" s="18"/>
      <c r="J72" s="20">
        <f t="shared" si="77"/>
        <v>416105392</v>
      </c>
      <c r="K72" s="40">
        <v>50282</v>
      </c>
      <c r="L72" s="20">
        <f>+L71</f>
        <v>0</v>
      </c>
      <c r="M72" s="20">
        <f t="shared" ref="M72" si="79">SUM(J72:L72)</f>
        <v>416155674</v>
      </c>
      <c r="N72" s="12">
        <f t="shared" ref="N72:N74" si="80">+(M72+M71)/2</f>
        <v>416155674</v>
      </c>
      <c r="O72" s="12">
        <f>+(N72+N71)/2</f>
        <v>416155674</v>
      </c>
      <c r="P72" s="18"/>
      <c r="Q72" s="12">
        <f>+C72</f>
        <v>416155676</v>
      </c>
      <c r="R72" s="41">
        <v>0</v>
      </c>
      <c r="S72" s="12">
        <f t="shared" ref="S72:S74" si="81">+Q72+R72</f>
        <v>416155676</v>
      </c>
      <c r="T72" s="18"/>
      <c r="U72" s="18"/>
    </row>
    <row r="73" spans="1:21" s="52" customFormat="1" hidden="1" x14ac:dyDescent="0.25">
      <c r="A73" s="49" t="s">
        <v>81</v>
      </c>
      <c r="C73" s="53">
        <v>416155676</v>
      </c>
      <c r="D73" s="54">
        <v>0</v>
      </c>
      <c r="E73" s="31">
        <v>-50284</v>
      </c>
      <c r="F73" s="55">
        <f>SUM(C73:E73)</f>
        <v>416105392</v>
      </c>
      <c r="G73" s="55">
        <f>+(F73+F72)/2</f>
        <v>416105392</v>
      </c>
      <c r="H73" s="55">
        <f>+(G73+G72+G71)/3</f>
        <v>416107656.66666669</v>
      </c>
      <c r="I73" s="56"/>
      <c r="J73" s="55">
        <f t="shared" si="77"/>
        <v>416105392</v>
      </c>
      <c r="K73" s="40">
        <v>50282</v>
      </c>
      <c r="L73" s="57">
        <f>+L72</f>
        <v>0</v>
      </c>
      <c r="M73" s="57">
        <f>SUM(J73:L73)</f>
        <v>416155674</v>
      </c>
      <c r="N73" s="57">
        <f t="shared" si="80"/>
        <v>416155674</v>
      </c>
      <c r="O73" s="57">
        <f>+(N73+N72+N71)/3</f>
        <v>416155674</v>
      </c>
      <c r="P73" s="58"/>
      <c r="Q73" s="57">
        <f t="shared" ref="Q73:Q74" si="82">+C73</f>
        <v>416155676</v>
      </c>
      <c r="R73" s="57">
        <v>0</v>
      </c>
      <c r="S73" s="57">
        <f t="shared" si="81"/>
        <v>416155676</v>
      </c>
      <c r="U73" s="58"/>
    </row>
    <row r="74" spans="1:21" hidden="1" x14ac:dyDescent="0.25">
      <c r="A74" s="50" t="s">
        <v>82</v>
      </c>
      <c r="C74" s="7">
        <v>416155676</v>
      </c>
      <c r="D74" s="7">
        <v>0</v>
      </c>
      <c r="E74" s="46">
        <v>-50284</v>
      </c>
      <c r="F74" s="8">
        <f t="shared" ref="F74" si="83">SUM(C74:E74)</f>
        <v>416105392</v>
      </c>
      <c r="G74" s="13">
        <f t="shared" ref="G74" si="84">+(F74+F73)/2</f>
        <v>416105392</v>
      </c>
      <c r="H74" s="13">
        <f>+(G74+G73+G72+G71)/4</f>
        <v>416107090.5</v>
      </c>
      <c r="I74"/>
      <c r="J74" s="8">
        <f>+F74</f>
        <v>416105392</v>
      </c>
      <c r="K74" s="36">
        <v>50282</v>
      </c>
      <c r="L74" s="36">
        <v>0</v>
      </c>
      <c r="M74" s="8">
        <f t="shared" ref="M74" si="85">SUM(J74:L74)</f>
        <v>416155674</v>
      </c>
      <c r="N74" s="13">
        <f t="shared" si="80"/>
        <v>416155674</v>
      </c>
      <c r="O74" s="13">
        <f>+(N74+N73+N72+N71)/4</f>
        <v>416155674</v>
      </c>
      <c r="P74" s="18"/>
      <c r="Q74" s="13">
        <f t="shared" si="82"/>
        <v>416155676</v>
      </c>
      <c r="R74" s="37">
        <v>0</v>
      </c>
      <c r="S74" s="13">
        <f t="shared" si="81"/>
        <v>416155676</v>
      </c>
      <c r="U74" s="18"/>
    </row>
    <row r="75" spans="1:21" x14ac:dyDescent="0.25">
      <c r="Q75" s="59" t="s">
        <v>84</v>
      </c>
    </row>
  </sheetData>
  <phoneticPr fontId="0" type="noConversion"/>
  <pageMargins left="0.75" right="0.75" top="1" bottom="1" header="0.5" footer="0.5"/>
  <pageSetup paperSize="9" scale="66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No of shares</vt:lpstr>
    </vt:vector>
  </TitlesOfParts>
  <Company>KBC Bank &amp; Verzekeringen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STERCKX CHRISTEL</dc:creator>
  <cp:lastModifiedBy>Agneesens Dominique</cp:lastModifiedBy>
  <cp:lastPrinted>2018-01-15T15:18:22Z</cp:lastPrinted>
  <dcterms:created xsi:type="dcterms:W3CDTF">2005-03-14T09:53:01Z</dcterms:created>
  <dcterms:modified xsi:type="dcterms:W3CDTF">2019-04-29T07:55:11Z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c06c849b-9b90-4db4-ab33-7a20c7ff9110_Enabled">
    <vt:lpwstr>True</vt:lpwstr>
  </property>
  <property fmtid="{D5CDD505-2E9C-101B-9397-08002B2CF9AE}" pid="3" name="MSIP_Label_c06c849b-9b90-4db4-ab33-7a20c7ff9110_SiteId">
    <vt:lpwstr>64af2aee-7d6c-49ac-a409-192d3fee73b8</vt:lpwstr>
  </property>
  <property fmtid="{D5CDD505-2E9C-101B-9397-08002B2CF9AE}" pid="4" name="MSIP_Label_c06c849b-9b90-4db4-ab33-7a20c7ff9110_Ref">
    <vt:lpwstr>https://api.informationprotection.azure.com/api/64af2aee-7d6c-49ac-a409-192d3fee73b8</vt:lpwstr>
  </property>
  <property fmtid="{D5CDD505-2E9C-101B-9397-08002B2CF9AE}" pid="5" name="MSIP_Label_c06c849b-9b90-4db4-ab33-7a20c7ff9110_Owner">
    <vt:lpwstr>JA75278@KBC-GROUP.COM</vt:lpwstr>
  </property>
  <property fmtid="{D5CDD505-2E9C-101B-9397-08002B2CF9AE}" pid="6" name="MSIP_Label_c06c849b-9b90-4db4-ab33-7a20c7ff9110_SetDate">
    <vt:lpwstr>2018-01-04T17:12:02.0042219+01:00</vt:lpwstr>
  </property>
  <property fmtid="{D5CDD505-2E9C-101B-9397-08002B2CF9AE}" pid="7" name="MSIP_Label_c06c849b-9b90-4db4-ab33-7a20c7ff9110_Name">
    <vt:lpwstr>Strictly Confidential</vt:lpwstr>
  </property>
  <property fmtid="{D5CDD505-2E9C-101B-9397-08002B2CF9AE}" pid="8" name="MSIP_Label_c06c849b-9b90-4db4-ab33-7a20c7ff9110_Application">
    <vt:lpwstr>Microsoft Azure Information Protection</vt:lpwstr>
  </property>
  <property fmtid="{D5CDD505-2E9C-101B-9397-08002B2CF9AE}" pid="9" name="MSIP_Label_c06c849b-9b90-4db4-ab33-7a20c7ff9110_Extended_MSFT_Method">
    <vt:lpwstr>Manual</vt:lpwstr>
  </property>
  <property fmtid="{D5CDD505-2E9C-101B-9397-08002B2CF9AE}" pid="10" name="Sensitivity">
    <vt:lpwstr>Strictly Confidential</vt:lpwstr>
  </property>
</Properties>
</file>