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Bof_510k\Fic_0aub\1_Data\Interne_Werking\C. IRO\Annual &amp; interim reports\2017\2Q2017\6. Voor website\"/>
    </mc:Choice>
  </mc:AlternateContent>
  <bookViews>
    <workbookView xWindow="-15" yWindow="45" windowWidth="12600" windowHeight="7710" tabRatio="804" firstSheet="3" activeTab="3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64" r:id="rId5"/>
    <sheet name="BU CZECH REP" sheetId="87" r:id="rId6"/>
    <sheet name="BU INTERNATIONAL MARKETS" sheetId="88" r:id="rId7"/>
    <sheet name="HUNGARY" sheetId="90" r:id="rId8"/>
    <sheet name="SLOVAKIA" sheetId="91" r:id="rId9"/>
    <sheet name="BULGARIA" sheetId="92" r:id="rId10"/>
    <sheet name="IRELAND" sheetId="89" r:id="rId11"/>
    <sheet name="GROUP CENTRE" sheetId="93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4" hidden="1">'BU BELGIUM'!#REF!</definedName>
    <definedName name="_xlnm._FilterDatabase" localSheetId="5" hidden="1">'BU CZECH REP'!#REF!</definedName>
    <definedName name="_xlnm._FilterDatabase" localSheetId="6" hidden="1">'BU INTERNATIONAL MARKETS'!#REF!</definedName>
    <definedName name="_xlnm._FilterDatabase" localSheetId="9" hidden="1">BULGARIA!#REF!</definedName>
    <definedName name="_xlnm._FilterDatabase" localSheetId="11" hidden="1">'GROUP CENTRE'!#REF!</definedName>
    <definedName name="_xlnm._FilterDatabase" localSheetId="7" hidden="1">HUNGARY!#REF!</definedName>
    <definedName name="_xlnm._FilterDatabase" localSheetId="10" hidden="1">IRELAND!#REF!</definedName>
    <definedName name="_xlnm._FilterDatabase" localSheetId="8" hidden="1">SLOVAKIA!#REF!</definedName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[2]Parameters!$F$70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_xlnm.Print_Area" localSheetId="4">'BU BELGIUM'!$A$2:$I$31</definedName>
    <definedName name="_xlnm.Print_Area" localSheetId="5">'BU CZECH REP'!$A$2:$I$31</definedName>
    <definedName name="_xlnm.Print_Area" localSheetId="6">'BU INTERNATIONAL MARKETS'!$A$2:$J$31</definedName>
    <definedName name="_xlnm.Print_Area" localSheetId="9">BULGARIA!$A$2:$J$31</definedName>
    <definedName name="_xlnm.Print_Area" localSheetId="11">'GROUP CENTRE'!$A$9:$J$39</definedName>
    <definedName name="_xlnm.Print_Area" localSheetId="7">HUNGARY!$A$2:$J$31</definedName>
    <definedName name="_xlnm.Print_Area" localSheetId="10">IRELAND!$A$2:$J$31</definedName>
    <definedName name="_xlnm.Print_Area" localSheetId="8">SLOVAKIA!$A$2:$I$31</definedName>
    <definedName name="_xlnm.Print_Titles" localSheetId="4">'BU BELGIUM'!$A:$B,'BU BELGIUM'!$3:$3</definedName>
    <definedName name="_xlnm.Print_Titles" localSheetId="5">'BU CZECH REP'!$A:$B,'BU CZECH REP'!$3:$3</definedName>
    <definedName name="_xlnm.Print_Titles" localSheetId="6">'BU INTERNATIONAL MARKETS'!$A:$B,'BU INTERNATIONAL MARKETS'!$3:$3</definedName>
    <definedName name="_xlnm.Print_Titles" localSheetId="9">BULGARIA!$A:$B,BULGARIA!$3:$3</definedName>
    <definedName name="_xlnm.Print_Titles" localSheetId="11">'GROUP CENTRE'!$A:$B,'GROUP CENTRE'!$11:$11</definedName>
    <definedName name="_xlnm.Print_Titles" localSheetId="7">HUNGARY!$A:$B,HUNGARY!$3:$3</definedName>
    <definedName name="_xlnm.Print_Titles" localSheetId="10">IRELAND!$A:$B,IRELAND!$3:$3</definedName>
    <definedName name="_xlnm.Print_Titles" localSheetId="8">SLOVAKIA!$A:$B,SLOVAKIA!$3:$3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[3]Parameters!$F$68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OFFSET([1]LocalLists!$N$1,1,0,COUNTA([1]LocalLists!$N:$N)-1,1)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OFFSET([1]LocalLists!$D$1,1,0,COUNTA([1]LocalLists!$D:$D)-1,1)</definedName>
    <definedName name="UnitsText_List">OFFSET(LocalLists!$C$1,1,0,COUNTA(LocalLists!$C:$C)-1,1)</definedName>
    <definedName name="UnitsText_LocalList">OFFSET([1]LocalLists!$C$1,1,0,COUNTA([1]LocalLists!$C:$C)-1,1)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 calcMode="manual" calcCompleted="0" calcOnSave="0" concurrentCalc="0"/>
  <fileRecoveryPr autoRecover="0"/>
</workbook>
</file>

<file path=xl/calcChain.xml><?xml version="1.0" encoding="utf-8"?>
<calcChain xmlns="http://schemas.openxmlformats.org/spreadsheetml/2006/main">
  <c r="F20" i="59" l="1"/>
  <c r="F22" i="59"/>
  <c r="F24" i="59"/>
  <c r="F25" i="59"/>
  <c r="F26" i="59"/>
  <c r="F27" i="59"/>
  <c r="F28" i="59"/>
  <c r="F29" i="59"/>
  <c r="F34" i="59"/>
  <c r="F35" i="59"/>
  <c r="F36" i="59"/>
  <c r="L50" i="59"/>
  <c r="F14" i="59"/>
  <c r="F58" i="59"/>
  <c r="F31" i="59"/>
  <c r="D48" i="59"/>
  <c r="D49" i="59"/>
  <c r="D50" i="59"/>
  <c r="F9" i="59"/>
  <c r="D30" i="59"/>
  <c r="N64" i="59"/>
  <c r="F64" i="59"/>
  <c r="F48" i="59"/>
  <c r="N58" i="59"/>
  <c r="M48" i="59"/>
  <c r="D18" i="59"/>
  <c r="F18" i="59"/>
  <c r="G18" i="59"/>
  <c r="L48" i="59"/>
  <c r="M49" i="59"/>
  <c r="L49" i="59"/>
  <c r="D51" i="59"/>
  <c r="M51" i="59"/>
  <c r="H51" i="59"/>
  <c r="G51" i="59"/>
  <c r="M50" i="59"/>
  <c r="H50" i="59"/>
  <c r="G50" i="59"/>
  <c r="H49" i="59"/>
  <c r="G49" i="59"/>
  <c r="H48" i="59"/>
  <c r="G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H6" i="60"/>
  <c r="F6" i="59"/>
  <c r="H8" i="60"/>
  <c r="H3" i="60"/>
  <c r="F37" i="59"/>
  <c r="H5" i="60"/>
  <c r="B2" i="60"/>
  <c r="A7" i="59"/>
  <c r="H7" i="60"/>
  <c r="F30" i="59"/>
  <c r="F7" i="59"/>
  <c r="H4" i="60"/>
  <c r="A6" i="59"/>
  <c r="F11" i="59"/>
  <c r="F2" i="59"/>
  <c r="H9" i="60"/>
  <c r="B3" i="59"/>
</calcChain>
</file>

<file path=xl/comments1.xml><?xml version="1.0" encoding="utf-8"?>
<comments xmlns="http://schemas.openxmlformats.org/spreadsheetml/2006/main">
  <authors>
    <author>Marneffe Damien</author>
  </authors>
  <commentList>
    <comment ref="T34" authorId="0" shapeId="0">
      <text>
        <r>
          <rPr>
            <b/>
            <sz val="9"/>
            <color indexed="81"/>
            <rFont val="Tahoma"/>
            <family val="2"/>
          </rPr>
          <t>Marneffe Damien:</t>
        </r>
        <r>
          <rPr>
            <sz val="9"/>
            <color indexed="81"/>
            <rFont val="Tahoma"/>
            <family val="2"/>
          </rPr>
          <t xml:space="preserve">
DUE TO SOLV I !!!!
Other account!!!</t>
        </r>
      </text>
    </comment>
  </commentList>
</comments>
</file>

<file path=xl/sharedStrings.xml><?xml version="1.0" encoding="utf-8"?>
<sst xmlns="http://schemas.openxmlformats.org/spreadsheetml/2006/main" count="1258" uniqueCount="645">
  <si>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</si>
  <si>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</si>
  <si>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</si>
  <si>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</si>
  <si>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</si>
  <si>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</si>
  <si>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</si>
  <si>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</si>
  <si>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</si>
  <si>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</si>
  <si>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</si>
  <si>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</si>
  <si>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</si>
  <si>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</si>
  <si>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</si>
  <si>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</si>
  <si>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</si>
  <si>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</si>
  <si>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</si>
  <si>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</si>
  <si>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</si>
  <si>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</si>
  <si>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</si>
  <si>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</si>
  <si>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</si>
  <si>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</si>
  <si>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</si>
  <si>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</si>
  <si>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</si>
  <si>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</si>
  <si>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</si>
  <si>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</si>
  <si>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</si>
  <si>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</si>
  <si>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</si>
  <si>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</si>
  <si>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</si>
  <si>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</si>
  <si>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</si>
  <si>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</si>
  <si>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</si>
  <si>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</si>
  <si>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</si>
  <si>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</si>
  <si>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</si>
  <si>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</si>
  <si>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</si>
  <si>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</si>
  <si>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</si>
  <si>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</si>
  <si>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</si>
  <si>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</si>
  <si>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</si>
  <si>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</si>
  <si>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</si>
  <si>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</si>
  <si>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</si>
  <si>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</si>
  <si>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</si>
  <si>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</si>
  <si>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</si>
  <si>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</si>
  <si>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</si>
  <si>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</si>
  <si>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</si>
  <si>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</si>
  <si>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</si>
  <si>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</si>
  <si>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</si>
  <si>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</si>
  <si>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</si>
  <si>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</si>
  <si>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</si>
  <si>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</si>
  <si>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</si>
  <si>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</si>
  <si>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</si>
  <si>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</si>
  <si>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</si>
  <si>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</si>
  <si>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</si>
  <si>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</si>
  <si>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</si>
  <si>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</si>
  <si>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</si>
  <si>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</si>
  <si>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</si>
  <si>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</si>
  <si>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</si>
  <si>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</si>
  <si>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</si>
  <si>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</si>
  <si>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</si>
  <si>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</si>
  <si>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</si>
  <si>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</si>
  <si>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</si>
  <si>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</si>
  <si>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</si>
  <si>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</si>
  <si>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</si>
  <si>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</si>
  <si>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</si>
  <si>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</si>
  <si>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</si>
  <si>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</si>
  <si>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</si>
  <si>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</si>
  <si>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</si>
  <si>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</si>
  <si>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</si>
  <si>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</si>
  <si>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</si>
  <si>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</si>
  <si>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</si>
  <si>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</si>
  <si>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</si>
  <si>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</si>
  <si>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</si>
  <si>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</si>
  <si>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</si>
  <si>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</si>
  <si>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</si>
  <si>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</si>
  <si>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</si>
  <si>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</si>
  <si>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</si>
  <si>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</si>
  <si>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</si>
  <si>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</si>
  <si>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</si>
  <si>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</si>
  <si>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</si>
  <si>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</si>
  <si>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</si>
  <si>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</si>
  <si>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</si>
  <si>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</si>
  <si>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</si>
  <si>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</si>
  <si>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</si>
  <si>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</si>
  <si>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</si>
  <si>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</si>
  <si>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</si>
  <si>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</si>
  <si>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</si>
  <si>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</si>
  <si>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</si>
  <si>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</si>
  <si>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</si>
  <si>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</si>
  <si>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</si>
  <si>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</si>
  <si>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</si>
  <si>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</si>
  <si>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</si>
  <si>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</si>
  <si>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</si>
  <si>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</si>
  <si>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</si>
  <si>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</si>
  <si>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</si>
  <si>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</si>
  <si>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</si>
  <si>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</si>
  <si>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</si>
  <si>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</si>
  <si>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</si>
  <si>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</si>
  <si>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</si>
  <si>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</si>
  <si>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</si>
  <si>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</si>
  <si>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</si>
  <si>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</si>
  <si>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</si>
  <si>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</si>
  <si>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</si>
  <si>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</si>
  <si>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</si>
  <si>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</si>
  <si>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</si>
  <si>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</si>
  <si>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</si>
  <si>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</si>
  <si>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</si>
  <si>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</si>
  <si>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</si>
  <si>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</si>
  <si>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</si>
  <si>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</si>
  <si>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</si>
  <si>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</si>
  <si>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</si>
  <si>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</si>
  <si>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</si>
  <si>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</si>
  <si>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</si>
  <si>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</si>
  <si>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</si>
  <si>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</si>
  <si>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</si>
  <si>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</si>
  <si>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</si>
  <si>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</si>
  <si>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</si>
  <si>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</si>
  <si>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</si>
  <si>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</si>
  <si>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</si>
  <si>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</si>
  <si>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</si>
  <si>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</si>
  <si>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</si>
  <si>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</si>
  <si>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</si>
  <si>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</si>
  <si>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</si>
  <si>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</si>
  <si>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</si>
  <si>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</si>
  <si>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</si>
  <si>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</si>
  <si>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</si>
  <si>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</si>
  <si>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</si>
  <si>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</si>
  <si>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</si>
  <si>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</si>
  <si>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</si>
  <si>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</si>
  <si>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</si>
  <si>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</si>
  <si>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</si>
  <si>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</si>
  <si>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</si>
  <si>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</si>
  <si>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</si>
  <si>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</si>
  <si>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</si>
  <si>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</si>
  <si>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</si>
  <si>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</si>
  <si>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</si>
  <si>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</si>
  <si>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</si>
  <si>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</si>
  <si>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</si>
  <si>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</si>
  <si>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</si>
  <si>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</si>
  <si>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</si>
  <si>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</si>
  <si>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</si>
  <si>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</si>
  <si>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</si>
  <si>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</si>
  <si>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</si>
  <si>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</si>
  <si>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</si>
  <si>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</si>
  <si>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</si>
  <si>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</si>
  <si>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</si>
  <si>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</si>
  <si>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</si>
  <si>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</si>
  <si>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</si>
  <si>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</si>
  <si>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</si>
  <si>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</si>
  <si>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</si>
  <si>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</si>
  <si>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</si>
  <si>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</si>
  <si>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</si>
  <si>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</si>
  <si>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</si>
  <si>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</si>
  <si>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</si>
  <si>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</si>
  <si>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</si>
  <si>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</si>
  <si>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</si>
  <si>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</si>
  <si>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</si>
  <si>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</si>
  <si>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</si>
  <si>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</si>
  <si>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</si>
  <si>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</si>
  <si>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</si>
  <si>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</si>
  <si>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</si>
  <si>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</si>
  <si>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</si>
  <si>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</si>
  <si>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</si>
  <si>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</si>
  <si>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</si>
  <si>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</si>
  <si>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</si>
  <si>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</si>
  <si>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</si>
  <si>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</si>
  <si>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</si>
  <si>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</si>
  <si>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</si>
  <si>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</si>
  <si>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</si>
  <si>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</si>
  <si>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</si>
  <si>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</si>
  <si>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</si>
  <si>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</si>
  <si>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</si>
  <si>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</si>
  <si>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</si>
  <si>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</si>
  <si>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</si>
  <si>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</si>
  <si>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</si>
  <si>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</si>
  <si>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</si>
  <si>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in millions of EUR</t>
  </si>
  <si>
    <t>in miljoenen euro</t>
  </si>
  <si>
    <t>Nettorente-inkomsten</t>
  </si>
  <si>
    <t>Verzekeringen Niet-leven vóór herverzekering</t>
  </si>
  <si>
    <t>Verdiende premies Niet-leven</t>
  </si>
  <si>
    <t>Technische lasten Niet-leven</t>
  </si>
  <si>
    <t>Verzekeringen Leven vóór herverzekering</t>
  </si>
  <si>
    <t>Verdiende premies Leven</t>
  </si>
  <si>
    <t>Technische lasten Leven</t>
  </si>
  <si>
    <t>Nettoresultaat uit afgestane herverzekering</t>
  </si>
  <si>
    <t>Dividendinkomsten</t>
  </si>
  <si>
    <t>Nettoresultaat uit financiële instrumenten tegen reële waarde met verwerking van waardeveranderingen in de winst-en-verliesrekening</t>
  </si>
  <si>
    <t>Netto gerealiseerd resultaat uit voor verkoop beschikbare financiële activa</t>
  </si>
  <si>
    <t>Nettoprovisie-inkomsten</t>
  </si>
  <si>
    <t>Overige netto-inkomsten</t>
  </si>
  <si>
    <t>TOTALE OPBRENGSTEN</t>
  </si>
  <si>
    <t>Exploitatiekosten</t>
  </si>
  <si>
    <t>Bijzondere waardeverminderingen</t>
  </si>
  <si>
    <t>op leningen en vorderingen</t>
  </si>
  <si>
    <t>Impairment on available-for-sale assets</t>
  </si>
  <si>
    <t>op voor verkoop beschikbare financiële activa</t>
  </si>
  <si>
    <t>op goodwill</t>
  </si>
  <si>
    <t>Impairment on goodwill</t>
  </si>
  <si>
    <t>op overige</t>
  </si>
  <si>
    <t>Aandeel in het resultaat van geassocieerde ondernemingen en joint ventures</t>
  </si>
  <si>
    <t>RESULTAAT VÓÓR BELASTINGEN</t>
  </si>
  <si>
    <t>Belastingen</t>
  </si>
  <si>
    <t>RESULTAAT NA BELASTINGEN</t>
  </si>
  <si>
    <t>Toerekenbaar aan belangen van derden</t>
  </si>
  <si>
    <t>Toerekenbaar aan de aandeelhouders van de moedermaatschappij</t>
  </si>
  <si>
    <t>Banking</t>
  </si>
  <si>
    <t>Insurance</t>
  </si>
  <si>
    <t>Bank</t>
  </si>
  <si>
    <t>Verzekeringen</t>
  </si>
  <si>
    <t>Group</t>
  </si>
  <si>
    <t>Groep</t>
  </si>
  <si>
    <t>Allocated capital (end of period)</t>
  </si>
  <si>
    <t>Belgium Business Unit (in millions of EUR)</t>
  </si>
  <si>
    <t>4Q2015</t>
  </si>
  <si>
    <t>1Q2016</t>
  </si>
  <si>
    <t>2Q2016</t>
  </si>
  <si>
    <t>3Q2016</t>
  </si>
  <si>
    <t>4Q2016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</si>
  <si>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</si>
  <si>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</si>
  <si>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</si>
  <si>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</si>
  <si>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</si>
  <si>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</si>
  <si>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</si>
  <si>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result from financial instr. at fair value through P/L</t>
  </si>
  <si>
    <t>Net realised result from available-for-sale assets</t>
  </si>
  <si>
    <t>Net fee and commission income</t>
  </si>
  <si>
    <t>Other net income</t>
  </si>
  <si>
    <t>Total income</t>
  </si>
  <si>
    <t>on loans and receivables</t>
  </si>
  <si>
    <t>on available-for-sale assets</t>
  </si>
  <si>
    <t>on goodwill</t>
  </si>
  <si>
    <t>Share in results of associated companies &amp; joint ventures</t>
  </si>
  <si>
    <t>Result before tax</t>
  </si>
  <si>
    <t>Income tax expense</t>
  </si>
  <si>
    <t>Result after tax</t>
  </si>
  <si>
    <t>attributable to minority interests</t>
  </si>
  <si>
    <t>attributable to equity holders of the parent</t>
  </si>
  <si>
    <t>Return on allocated capital (ROAC)</t>
  </si>
  <si>
    <t>Cost/income ratio, banking</t>
  </si>
  <si>
    <t>Combined ratio, non-life insurance</t>
  </si>
  <si>
    <t>Net interest margin, banking</t>
  </si>
  <si>
    <r>
      <t xml:space="preserve">Risk-weighted assets, banking (end of period, Basel III, fully loaded in </t>
    </r>
    <r>
      <rPr>
        <sz val="14"/>
        <rFont val="Calibri"/>
        <family val="2"/>
      </rPr>
      <t>’</t>
    </r>
    <r>
      <rPr>
        <sz val="14"/>
        <rFont val="Arial"/>
        <family val="2"/>
      </rPr>
      <t xml:space="preserve">15, phased-in as of </t>
    </r>
    <r>
      <rPr>
        <sz val="14"/>
        <rFont val="Calibri"/>
        <family val="2"/>
      </rPr>
      <t>‘</t>
    </r>
    <r>
      <rPr>
        <sz val="14"/>
        <rFont val="Arial"/>
        <family val="2"/>
      </rPr>
      <t>16)</t>
    </r>
  </si>
  <si>
    <r>
      <t xml:space="preserve">Required capital, insurance (end of period, Solv.I in </t>
    </r>
    <r>
      <rPr>
        <sz val="14"/>
        <rFont val="Calibri"/>
        <family val="2"/>
      </rPr>
      <t>‘</t>
    </r>
    <r>
      <rPr>
        <sz val="14"/>
        <rFont val="Arial"/>
        <family val="2"/>
      </rPr>
      <t xml:space="preserve">15, Solv.II as of </t>
    </r>
    <r>
      <rPr>
        <sz val="14"/>
        <rFont val="Calibri"/>
        <family val="2"/>
      </rPr>
      <t>’</t>
    </r>
    <r>
      <rPr>
        <sz val="14"/>
        <rFont val="Arial"/>
        <family val="2"/>
      </rPr>
      <t>16)</t>
    </r>
  </si>
  <si>
    <t>Attributable to equity holders of the parent</t>
  </si>
  <si>
    <t>Capital and treasury management-related costs</t>
  </si>
  <si>
    <t>Costs related to the holding of participations</t>
  </si>
  <si>
    <t>Total net result for the Group Centre</t>
  </si>
  <si>
    <t>DELTA 4Q2015</t>
  </si>
  <si>
    <t>DELTA 1Q2016</t>
  </si>
  <si>
    <t>DELTA 2Q2016</t>
  </si>
  <si>
    <t>DELTA 3Q2016</t>
  </si>
  <si>
    <t>DELTA 4Q2016</t>
  </si>
  <si>
    <t>Operating expenses of group activities</t>
  </si>
  <si>
    <t>Other items</t>
  </si>
  <si>
    <t>Results of remaining companies earmarked for divestment or in run-down</t>
  </si>
  <si>
    <t>Risk-weighted assets, insurance (end of period, Basel II Danish compromise)</t>
  </si>
  <si>
    <t>Required capital, insurance (end of period, Solv.II as of ’16)</t>
  </si>
  <si>
    <t>Required capital, insurance (Solv.II as of ’16)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</si>
  <si>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</si>
  <si>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</si>
  <si>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</si>
  <si>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</si>
  <si>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</si>
  <si>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</si>
  <si>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</si>
  <si>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</si>
  <si>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</si>
  <si>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</si>
  <si>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</si>
  <si>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Loans and advances to customers</t>
  </si>
  <si>
    <t>Securities (equity and debt instruments)</t>
  </si>
  <si>
    <t>Deposits from customers and debt certificates</t>
  </si>
  <si>
    <t>Technical provisions, before reinsurance</t>
  </si>
  <si>
    <t>Liabilities under investment contracts, insurance</t>
  </si>
  <si>
    <t>Parent shareholders’ equity</t>
  </si>
  <si>
    <t>Selected ratios for the KBC group (consolidated)</t>
  </si>
  <si>
    <t xml:space="preserve">Profitability and efficiency </t>
  </si>
  <si>
    <t xml:space="preserve">Return on equity  </t>
  </si>
  <si>
    <t>Solvency</t>
  </si>
  <si>
    <t>Common equity ratio according to FICOD method (fully loaded)</t>
  </si>
  <si>
    <t>Leverage ratio according to Basel III (fully loaded)</t>
  </si>
  <si>
    <t>Credit risk</t>
  </si>
  <si>
    <t xml:space="preserve">Impaired loans ratio     </t>
  </si>
  <si>
    <t xml:space="preserve">     for loans more than 90 days overdue</t>
  </si>
  <si>
    <t>Liquidity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</si>
  <si>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</si>
  <si>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</si>
  <si>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</si>
  <si>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</si>
  <si>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>Amount granted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</si>
  <si>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</si>
  <si>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</si>
  <si>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</si>
  <si>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</si>
  <si>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</si>
  <si>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</si>
  <si>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</si>
  <si>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</si>
  <si>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</si>
  <si>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</si>
  <si>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</si>
  <si>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</si>
  <si>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</si>
  <si>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</si>
  <si>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</si>
  <si>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</si>
  <si>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</si>
  <si>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</si>
  <si>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</si>
  <si>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</si>
  <si>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</si>
  <si>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</si>
  <si>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</si>
  <si>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</si>
  <si>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</si>
  <si>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</si>
  <si>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</si>
  <si>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</si>
  <si>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</si>
  <si>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</si>
  <si>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</si>
  <si>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</si>
  <si>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</si>
  <si>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</si>
  <si>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</si>
  <si>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</si>
  <si>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</si>
  <si>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</si>
  <si>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</si>
  <si>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</si>
  <si>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</si>
  <si>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</si>
  <si>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</si>
  <si>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</si>
  <si>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</si>
  <si>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</si>
  <si>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</si>
  <si>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</si>
  <si>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</si>
  <si>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</si>
  <si>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</si>
  <si>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</si>
  <si>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</si>
  <si>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</si>
  <si>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</si>
  <si>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Specific loan loss impairments (in millions of EUR) and Cover ratio (%)</t>
  </si>
  <si>
    <t>Specific loan loss impairments</t>
  </si>
  <si>
    <t>Cover ratio of impaired loans</t>
  </si>
  <si>
    <t xml:space="preserve">     Specific loan loss impairments / impaired loans</t>
  </si>
  <si>
    <t>Cover ratio of impaired loans, mortgage loans excluded</t>
  </si>
  <si>
    <t xml:space="preserve">     Specific loan loss impairments  /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</si>
  <si>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</si>
  <si>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</si>
  <si>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</si>
  <si>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</si>
  <si>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</si>
  <si>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</si>
  <si>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1Q2017</t>
  </si>
  <si>
    <t>Overview KBC Group (consolidated, IFRS)</t>
  </si>
  <si>
    <t>Net result (in millions of EUR)</t>
  </si>
  <si>
    <t>Basic earnings per share (in EUR)</t>
  </si>
  <si>
    <t>1.47</t>
  </si>
  <si>
    <t>1.61</t>
  </si>
  <si>
    <t>Breakdown of the net result by business unit (in millions of EUR)</t>
  </si>
  <si>
    <t>39.4</t>
  </si>
  <si>
    <t xml:space="preserve">   </t>
  </si>
  <si>
    <t>88.2%</t>
  </si>
  <si>
    <t>56.8%</t>
  </si>
  <si>
    <t>14.0%</t>
  </si>
  <si>
    <t>8.9%</t>
  </si>
  <si>
    <t>4.8%</t>
  </si>
  <si>
    <t>3.1%</t>
  </si>
  <si>
    <t>0.6%</t>
  </si>
  <si>
    <t>7.3%</t>
  </si>
  <si>
    <t>1.8%</t>
  </si>
  <si>
    <t>1.7%</t>
  </si>
  <si>
    <t>1.1%</t>
  </si>
  <si>
    <t>0.4%</t>
  </si>
  <si>
    <t>1.0%</t>
  </si>
  <si>
    <t>0.5%</t>
  </si>
  <si>
    <t>0.1%</t>
  </si>
  <si>
    <t>1.6%</t>
  </si>
  <si>
    <t>1.4%</t>
  </si>
  <si>
    <t>0.2%</t>
  </si>
  <si>
    <t>0.3%</t>
  </si>
  <si>
    <t>0.8%</t>
  </si>
  <si>
    <t>10 583</t>
  </si>
  <si>
    <t>5 711</t>
  </si>
  <si>
    <t>3.3%</t>
  </si>
  <si>
    <t>3.0%</t>
  </si>
  <si>
    <t>2.8%</t>
  </si>
  <si>
    <t>25.4%</t>
  </si>
  <si>
    <t>8.8%</t>
  </si>
  <si>
    <t>7.2%</t>
  </si>
  <si>
    <t>3.9%</t>
  </si>
  <si>
    <t>4 874</t>
  </si>
  <si>
    <t>3 603</t>
  </si>
  <si>
    <t>0.12%</t>
  </si>
  <si>
    <t>0.24%</t>
  </si>
  <si>
    <t>0.11%</t>
  </si>
  <si>
    <t>-0.16%</t>
  </si>
  <si>
    <t>-0.33%</t>
  </si>
  <si>
    <t>0.32%</t>
  </si>
  <si>
    <t xml:space="preserve">0.67% </t>
  </si>
  <si>
    <t>0.09%</t>
  </si>
  <si>
    <t>Consolidated income statement, IFRS</t>
  </si>
  <si>
    <t>Net result from financial instruments at fair value through P&amp;L</t>
  </si>
  <si>
    <t xml:space="preserve">     on loans and receivables</t>
  </si>
  <si>
    <t xml:space="preserve">     on available-for-sale assets</t>
  </si>
  <si>
    <t xml:space="preserve">     on goodwill</t>
  </si>
  <si>
    <t xml:space="preserve">     other</t>
  </si>
  <si>
    <t>Net post-tax result from discontinued operations</t>
  </si>
  <si>
    <t xml:space="preserve">      attributable to minority interests</t>
  </si>
  <si>
    <t xml:space="preserve">     attributable to equity holders of the parent</t>
  </si>
  <si>
    <t>Basic earnings per share (EUR)</t>
  </si>
  <si>
    <t>1.69</t>
  </si>
  <si>
    <t>Diluted earnings per share (EUR)</t>
  </si>
  <si>
    <t>55% (57%)</t>
  </si>
  <si>
    <t>Common equity ratio according to Basel III Danish Compromise method (phased-in/fully loaded)</t>
  </si>
  <si>
    <t>16.2%/15.8%</t>
  </si>
  <si>
    <t>14.5%</t>
  </si>
  <si>
    <t>6.1%</t>
  </si>
  <si>
    <t>Cost/income ratio, banking (between brackets: when evenly spreading the bank taxes and excluding some non-operational items)</t>
  </si>
  <si>
    <t>Group Centre - Breakdown net result</t>
  </si>
  <si>
    <t>Group Centre - Breakdown P&amp;L</t>
  </si>
  <si>
    <t>Business Unit Belgium - Breakdown P&amp;L</t>
  </si>
  <si>
    <t>Business unit Czech Republic - Breakdown P&amp;L</t>
  </si>
  <si>
    <t>Business unit International Markets - Breakdown P&amp;L</t>
  </si>
  <si>
    <t>Ireland - Breakdown P&amp;L</t>
  </si>
  <si>
    <t>Slovakia - Breakdown P&amp;L</t>
  </si>
  <si>
    <t>Hungary - Breakdown P&amp;L</t>
  </si>
  <si>
    <t>Bulgaria - Breakdown P&amp;L</t>
  </si>
  <si>
    <t>Risk-weighted assets, banking (end of period, Basel III, fully loaded in ’17, phased-in ‘16)</t>
  </si>
  <si>
    <t>2Q2017</t>
  </si>
  <si>
    <t>1H2017</t>
  </si>
  <si>
    <t>1H2016</t>
  </si>
  <si>
    <t>1 485</t>
  </si>
  <si>
    <t>1 113</t>
  </si>
  <si>
    <t>2.01</t>
  </si>
  <si>
    <t>3.49</t>
  </si>
  <si>
    <t>2.60</t>
  </si>
  <si>
    <t>39.8</t>
  </si>
  <si>
    <t>35.5</t>
  </si>
  <si>
    <t>Credit cost ratio*</t>
  </si>
  <si>
    <t>56% (53%)</t>
  </si>
  <si>
    <t>-0.10%</t>
  </si>
  <si>
    <t>6.9%</t>
  </si>
  <si>
    <t>1Q 2017</t>
  </si>
  <si>
    <t>4Q 2016</t>
  </si>
  <si>
    <t>3Q 2016</t>
  </si>
  <si>
    <t>2Q 2016</t>
  </si>
  <si>
    <t>Net Interest Income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</si>
  <si>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</si>
  <si>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</si>
  <si>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</si>
  <si>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</si>
  <si>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</si>
  <si>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</si>
  <si>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Result from FIFV through profit or loss</t>
  </si>
  <si>
    <t>Net Realised result from Available for sale assets</t>
  </si>
  <si>
    <t>Net Fee and Commission Income</t>
  </si>
  <si>
    <t>Net other income</t>
  </si>
  <si>
    <t>Impairment on Loans and receivables</t>
  </si>
  <si>
    <t>Impairment on Other</t>
  </si>
  <si>
    <t>Share in results of assoc. comp &amp; joint-ventures</t>
  </si>
  <si>
    <t>Income tax</t>
  </si>
  <si>
    <t>Attributable to Minority Interest</t>
  </si>
  <si>
    <t>Risk-weighted assets, banking (end of period, Basel III, fully loaded as of ‘16)</t>
  </si>
  <si>
    <t>§</t>
  </si>
  <si>
    <t>2Q 2017</t>
  </si>
  <si>
    <t xml:space="preserve">   textile &amp; apparel</t>
  </si>
  <si>
    <t>1.5%</t>
  </si>
  <si>
    <r>
      <t xml:space="preserve">Amount outstanding </t>
    </r>
    <r>
      <rPr>
        <vertAlign val="superscript"/>
        <sz val="10"/>
        <color theme="1"/>
        <rFont val="Arial"/>
        <family val="2"/>
      </rPr>
      <t>1</t>
    </r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</si>
  <si>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</si>
  <si>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</si>
  <si>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>10 505</t>
  </si>
  <si>
    <t>5 896</t>
  </si>
  <si>
    <t>2.6%</t>
  </si>
  <si>
    <t>23.6%</t>
  </si>
  <si>
    <t>9.6%</t>
  </si>
  <si>
    <t>4 968</t>
  </si>
  <si>
    <t>3 787</t>
  </si>
  <si>
    <t>0.06%</t>
  </si>
  <si>
    <t>-1.10%</t>
  </si>
  <si>
    <t>0.07%</t>
  </si>
  <si>
    <t>-0.42%</t>
  </si>
  <si>
    <t>0.85%</t>
  </si>
  <si>
    <t>-2.11%</t>
  </si>
  <si>
    <t xml:space="preserve">0.32% </t>
  </si>
  <si>
    <t xml:space="preserve"> </t>
  </si>
  <si>
    <t>15.8%/15.7%</t>
  </si>
  <si>
    <t>14.8%</t>
  </si>
  <si>
    <t>5.7%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</si>
</sst>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#,##0.0"/>
    <numFmt numFmtId="169" formatCode="_(&quot;€&quot;* #,##0_);_(&quot;€&quot;* \(#,##0\);_(&quot;€&quot;* &quot;-&quot;_);_(@_)"/>
    <numFmt numFmtId="170" formatCode="_(&quot;€&quot;* #,##0.00_);_(&quot;€&quot;* \(#,##0.00\);_(&quot;€&quot;* &quot;-&quot;??_);_(@_)"/>
    <numFmt numFmtId="171" formatCode="#\ ##0"/>
    <numFmt numFmtId="172" formatCode="_-* #,##0\ _B_F_-;\-* #,##0\ _B_F_-;_-* &quot;-&quot;??\ _B_F_-;_-@_-"/>
  </numFmts>
  <fonts count="70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6" tint="0.3999755851924192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i/>
      <sz val="16"/>
      <color theme="1"/>
      <name val="Calibri"/>
      <family val="2"/>
      <scheme val="minor"/>
    </font>
    <font>
      <b/>
      <sz val="14"/>
      <color rgb="FF00B0F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8"/>
      <name val="Calibri"/>
      <family val="2"/>
      <scheme val="minor"/>
    </font>
    <font>
      <sz val="16"/>
      <color rgb="FF00B0F0"/>
      <name val="Arial"/>
      <family val="2"/>
    </font>
    <font>
      <sz val="14"/>
      <color rgb="FF00B0F0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Arial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theme="1"/>
      <name val="Times New Roman"/>
      <family val="1"/>
    </font>
    <font>
      <b/>
      <sz val="24"/>
      <color rgb="FF00B0F0"/>
      <name val="Calibri"/>
      <family val="2"/>
      <scheme val="minor"/>
    </font>
    <font>
      <b/>
      <sz val="24"/>
      <color theme="8"/>
      <name val="Calibri"/>
      <family val="2"/>
      <scheme val="minor"/>
    </font>
    <font>
      <sz val="26"/>
      <color rgb="FF00B0F0"/>
      <name val="Rockwell"/>
      <family val="1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1F497D"/>
      <name val="Rockwel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81818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18181"/>
      </left>
      <right/>
      <top style="medium">
        <color rgb="FF818181"/>
      </top>
      <bottom/>
      <diagonal/>
    </border>
    <border>
      <left/>
      <right/>
      <top style="medium">
        <color rgb="FF818181"/>
      </top>
      <bottom/>
      <diagonal/>
    </border>
    <border>
      <left/>
      <right style="medium">
        <color rgb="FF818181"/>
      </right>
      <top style="medium">
        <color rgb="FF818181"/>
      </top>
      <bottom/>
      <diagonal/>
    </border>
    <border>
      <left style="medium">
        <color rgb="FF818181"/>
      </left>
      <right/>
      <top/>
      <bottom/>
      <diagonal/>
    </border>
    <border>
      <left/>
      <right style="medium">
        <color rgb="FF818181"/>
      </right>
      <top/>
      <bottom/>
      <diagonal/>
    </border>
    <border>
      <left style="medium">
        <color rgb="FF818181"/>
      </left>
      <right/>
      <top/>
      <bottom style="medium">
        <color rgb="FF818181"/>
      </bottom>
      <diagonal/>
    </border>
    <border>
      <left/>
      <right style="medium">
        <color rgb="FF818181"/>
      </right>
      <top/>
      <bottom style="medium">
        <color rgb="FF818181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365F91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</borders>
  <cellStyleXfs count="53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3" borderId="2" applyFill="0">
      <alignment horizontal="center" wrapText="1"/>
    </xf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3" fillId="0" borderId="8">
      <alignment horizontal="left" vertical="center" wrapText="1" indent="3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6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45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46" fillId="0" borderId="0" applyFill="0" applyBorder="0">
      <alignment horizontal="left" wrapText="1" indent="3"/>
    </xf>
    <xf numFmtId="3" fontId="46" fillId="0" borderId="13">
      <alignment horizontal="right" indent="2"/>
    </xf>
    <xf numFmtId="3" fontId="7" fillId="0" borderId="13">
      <alignment horizontal="right"/>
    </xf>
    <xf numFmtId="3" fontId="47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7" borderId="0">
      <protection hidden="1"/>
    </xf>
    <xf numFmtId="0" fontId="8" fillId="3" borderId="0" applyBorder="0">
      <alignment horizontal="left"/>
      <protection hidden="1"/>
    </xf>
    <xf numFmtId="3" fontId="4" fillId="18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9" borderId="0">
      <alignment wrapText="1"/>
    </xf>
    <xf numFmtId="49" fontId="6" fillId="5" borderId="0">
      <alignment horizontal="left" wrapText="1"/>
      <protection hidden="1"/>
    </xf>
    <xf numFmtId="0" fontId="7" fillId="0" borderId="22">
      <alignment horizontal="left" vertical="center"/>
    </xf>
    <xf numFmtId="0" fontId="7" fillId="0" borderId="20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48" fillId="0" borderId="1">
      <alignment horizontal="left" vertical="center"/>
    </xf>
    <xf numFmtId="49" fontId="2" fillId="0" borderId="0" applyProtection="0"/>
    <xf numFmtId="0" fontId="4" fillId="19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</cellStyleXfs>
  <cellXfs count="441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>
      <alignment horizontal="left"/>
      <protection hidden="1"/>
    </xf>
    <xf numFmtId="0" fontId="1" fillId="0" borderId="0" xfId="0" applyNumberFormat="1" applyFon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7" fillId="12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5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8" fillId="13" borderId="1" xfId="0" applyNumberFormat="1" applyFont="1" applyFill="1" applyBorder="1" applyAlignment="1">
      <alignment horizontal="center" vertical="center"/>
    </xf>
    <xf numFmtId="0" fontId="19" fillId="12" borderId="0" xfId="0" applyNumberFormat="1" applyFont="1" applyFill="1"/>
    <xf numFmtId="0" fontId="0" fillId="0" borderId="0" xfId="0"/>
    <xf numFmtId="0" fontId="1" fillId="0" borderId="0" xfId="0" applyFont="1"/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Border="1"/>
    <xf numFmtId="3" fontId="1" fillId="0" borderId="0" xfId="0" applyNumberFormat="1" applyFont="1" applyFill="1" applyBorder="1"/>
    <xf numFmtId="0" fontId="20" fillId="0" borderId="0" xfId="14" applyFont="1" applyFill="1" applyBorder="1" applyAlignment="1">
      <alignment horizontal="center" wrapText="1"/>
    </xf>
    <xf numFmtId="0" fontId="1" fillId="0" borderId="0" xfId="0" applyNumberFormat="1" applyFont="1" applyBorder="1"/>
    <xf numFmtId="0" fontId="4" fillId="0" borderId="0" xfId="1" applyFill="1" applyBorder="1">
      <alignment horizontal="left"/>
      <protection hidden="1"/>
    </xf>
    <xf numFmtId="0" fontId="21" fillId="0" borderId="0" xfId="0" applyFont="1" applyFill="1" applyBorder="1" applyAlignment="1">
      <alignment horizontal="centerContinuous"/>
    </xf>
    <xf numFmtId="49" fontId="0" fillId="0" borderId="0" xfId="0" quotePrefix="1" applyNumberFormat="1" applyProtection="1">
      <protection locked="0"/>
    </xf>
    <xf numFmtId="49" fontId="17" fillId="12" borderId="14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2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49" fontId="28" fillId="12" borderId="0" xfId="0" applyNumberFormat="1" applyFont="1" applyFill="1" applyBorder="1"/>
    <xf numFmtId="49" fontId="28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23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33" fillId="12" borderId="0" xfId="0" applyNumberFormat="1" applyFont="1" applyFill="1"/>
    <xf numFmtId="0" fontId="11" fillId="2" borderId="4" xfId="0" applyFont="1" applyFill="1" applyBorder="1"/>
    <xf numFmtId="0" fontId="4" fillId="0" borderId="0" xfId="1" applyFill="1">
      <alignment horizontal="left"/>
      <protection hidden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8" fillId="12" borderId="0" xfId="0" applyNumberFormat="1" applyFont="1" applyFill="1" applyBorder="1" applyAlignment="1">
      <alignment horizontal="right"/>
    </xf>
    <xf numFmtId="0" fontId="28" fillId="12" borderId="0" xfId="0" applyNumberFormat="1" applyFont="1" applyFill="1" applyBorder="1" applyAlignment="1">
      <alignment horizontal="left"/>
    </xf>
    <xf numFmtId="0" fontId="28" fillId="12" borderId="0" xfId="0" applyNumberFormat="1" applyFont="1" applyFill="1" applyBorder="1"/>
    <xf numFmtId="0" fontId="28" fillId="12" borderId="0" xfId="0" applyNumberFormat="1" applyFont="1" applyFill="1"/>
    <xf numFmtId="49" fontId="28" fillId="12" borderId="0" xfId="0" applyNumberFormat="1" applyFont="1" applyFill="1"/>
    <xf numFmtId="49" fontId="28" fillId="12" borderId="0" xfId="0" applyNumberFormat="1" applyFont="1" applyFill="1" applyAlignment="1">
      <alignment horizontal="left"/>
    </xf>
    <xf numFmtId="168" fontId="14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34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4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6" xfId="0" applyNumberFormat="1" applyFill="1" applyBorder="1" applyAlignment="1">
      <alignment horizontal="left"/>
    </xf>
    <xf numFmtId="49" fontId="24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4" fillId="12" borderId="16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4" fillId="12" borderId="9" xfId="0" applyNumberFormat="1" applyFont="1" applyFill="1" applyBorder="1" applyAlignment="1"/>
    <xf numFmtId="49" fontId="31" fillId="12" borderId="14" xfId="0" applyNumberFormat="1" applyFont="1" applyFill="1" applyBorder="1" applyAlignment="1">
      <alignment horizontal="center"/>
    </xf>
    <xf numFmtId="49" fontId="31" fillId="12" borderId="16" xfId="0" applyNumberFormat="1" applyFont="1" applyFill="1" applyBorder="1" applyAlignment="1">
      <alignment horizontal="center"/>
    </xf>
    <xf numFmtId="49" fontId="31" fillId="12" borderId="1" xfId="0" applyNumberFormat="1" applyFont="1" applyFill="1" applyBorder="1" applyAlignment="1">
      <alignment horizontal="center"/>
    </xf>
    <xf numFmtId="49" fontId="17" fillId="12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vertical="top"/>
    </xf>
    <xf numFmtId="0" fontId="13" fillId="0" borderId="0" xfId="13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8" fontId="29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9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35" fillId="0" borderId="0" xfId="0" applyNumberFormat="1" applyFont="1" applyProtection="1">
      <protection locked="0"/>
    </xf>
    <xf numFmtId="0" fontId="0" fillId="12" borderId="16" xfId="0" applyNumberFormat="1" applyFill="1" applyBorder="1" applyAlignment="1">
      <alignment horizontal="left"/>
    </xf>
    <xf numFmtId="0" fontId="0" fillId="12" borderId="17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7" fillId="12" borderId="8" xfId="0" applyNumberFormat="1" applyFont="1" applyFill="1" applyBorder="1" applyAlignment="1">
      <alignment horizontal="center" vertical="center"/>
    </xf>
    <xf numFmtId="0" fontId="17" fillId="12" borderId="14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49" fontId="31" fillId="12" borderId="0" xfId="0" applyNumberFormat="1" applyFont="1" applyFill="1"/>
    <xf numFmtId="49" fontId="0" fillId="0" borderId="0" xfId="0" applyNumberFormat="1" applyFill="1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/>
    <xf numFmtId="0" fontId="13" fillId="0" borderId="18" xfId="13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/>
    </xf>
    <xf numFmtId="0" fontId="14" fillId="0" borderId="5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left" vertical="top"/>
    </xf>
    <xf numFmtId="0" fontId="14" fillId="0" borderId="11" xfId="0" applyNumberFormat="1" applyFont="1" applyBorder="1" applyAlignment="1">
      <alignment vertical="top"/>
    </xf>
    <xf numFmtId="0" fontId="37" fillId="0" borderId="21" xfId="0" applyFont="1" applyBorder="1" applyAlignment="1">
      <alignment vertical="center" wrapText="1"/>
    </xf>
    <xf numFmtId="0" fontId="37" fillId="0" borderId="21" xfId="0" applyFont="1" applyBorder="1" applyAlignment="1">
      <alignment horizontal="right" vertical="center" wrapText="1"/>
    </xf>
    <xf numFmtId="0" fontId="37" fillId="0" borderId="21" xfId="0" applyFont="1" applyBorder="1" applyAlignment="1">
      <alignment horizontal="left" vertical="center" wrapText="1" indent="3"/>
    </xf>
    <xf numFmtId="0" fontId="38" fillId="0" borderId="21" xfId="0" applyFont="1" applyBorder="1" applyAlignment="1">
      <alignment vertical="center" wrapText="1"/>
    </xf>
    <xf numFmtId="0" fontId="38" fillId="0" borderId="21" xfId="0" applyFont="1" applyBorder="1" applyAlignment="1">
      <alignment horizontal="right" vertical="center" wrapText="1"/>
    </xf>
    <xf numFmtId="0" fontId="39" fillId="0" borderId="21" xfId="0" applyFont="1" applyBorder="1" applyAlignment="1">
      <alignment vertical="center" wrapText="1"/>
    </xf>
    <xf numFmtId="0" fontId="39" fillId="0" borderId="21" xfId="0" applyFont="1" applyBorder="1" applyAlignment="1">
      <alignment horizontal="right" vertical="center" wrapText="1"/>
    </xf>
    <xf numFmtId="10" fontId="38" fillId="0" borderId="21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 wrapText="1"/>
    </xf>
    <xf numFmtId="0" fontId="44" fillId="0" borderId="0" xfId="0" applyFont="1" applyFill="1" applyBorder="1"/>
    <xf numFmtId="0" fontId="3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168" fontId="1" fillId="0" borderId="0" xfId="0" applyNumberFormat="1" applyFont="1" applyFill="1" applyAlignment="1">
      <alignment horizontal="center" vertical="center"/>
    </xf>
    <xf numFmtId="0" fontId="38" fillId="0" borderId="23" xfId="0" applyFont="1" applyBorder="1" applyAlignment="1">
      <alignment vertical="center" wrapText="1"/>
    </xf>
    <xf numFmtId="0" fontId="38" fillId="0" borderId="24" xfId="0" applyFont="1" applyBorder="1" applyAlignment="1">
      <alignment vertical="center" wrapText="1"/>
    </xf>
    <xf numFmtId="0" fontId="38" fillId="0" borderId="24" xfId="0" applyFont="1" applyBorder="1" applyAlignment="1">
      <alignment horizontal="right" vertical="center" wrapText="1"/>
    </xf>
    <xf numFmtId="0" fontId="38" fillId="15" borderId="25" xfId="0" applyFont="1" applyFill="1" applyBorder="1" applyAlignment="1">
      <alignment horizontal="right" vertical="center" wrapText="1"/>
    </xf>
    <xf numFmtId="0" fontId="38" fillId="0" borderId="26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right" vertical="center" wrapText="1"/>
    </xf>
    <xf numFmtId="0" fontId="38" fillId="15" borderId="27" xfId="0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left" vertical="center" wrapText="1" indent="1"/>
    </xf>
    <xf numFmtId="0" fontId="39" fillId="15" borderId="27" xfId="0" applyFont="1" applyFill="1" applyBorder="1" applyAlignment="1">
      <alignment horizontal="right" vertical="center" wrapText="1"/>
    </xf>
    <xf numFmtId="0" fontId="38" fillId="0" borderId="28" xfId="0" applyFont="1" applyBorder="1" applyAlignment="1">
      <alignment vertical="center" wrapText="1"/>
    </xf>
    <xf numFmtId="0" fontId="38" fillId="15" borderId="29" xfId="0" applyFont="1" applyFill="1" applyBorder="1" applyAlignment="1">
      <alignment horizontal="right" vertical="center" wrapText="1"/>
    </xf>
    <xf numFmtId="0" fontId="38" fillId="0" borderId="26" xfId="0" applyFont="1" applyBorder="1" applyAlignment="1">
      <alignment horizontal="left" vertical="center" wrapText="1" indent="1"/>
    </xf>
    <xf numFmtId="0" fontId="40" fillId="0" borderId="26" xfId="0" applyFont="1" applyBorder="1" applyAlignment="1">
      <alignment horizontal="left" vertical="center" wrapText="1" indent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right" vertical="center" wrapText="1"/>
    </xf>
    <xf numFmtId="0" fontId="40" fillId="15" borderId="27" xfId="0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left" vertical="center" wrapText="1" indent="3"/>
    </xf>
    <xf numFmtId="0" fontId="39" fillId="0" borderId="28" xfId="0" applyFont="1" applyBorder="1" applyAlignment="1">
      <alignment horizontal="left" vertical="center" wrapText="1" indent="3"/>
    </xf>
    <xf numFmtId="0" fontId="39" fillId="15" borderId="29" xfId="0" applyFont="1" applyFill="1" applyBorder="1" applyAlignment="1">
      <alignment horizontal="right" vertical="center" wrapText="1"/>
    </xf>
    <xf numFmtId="3" fontId="38" fillId="0" borderId="0" xfId="0" applyNumberFormat="1" applyFont="1" applyBorder="1" applyAlignment="1">
      <alignment horizontal="right" vertical="center" wrapText="1"/>
    </xf>
    <xf numFmtId="3" fontId="38" fillId="15" borderId="27" xfId="0" applyNumberFormat="1" applyFont="1" applyFill="1" applyBorder="1" applyAlignment="1">
      <alignment horizontal="right" vertical="center" wrapText="1"/>
    </xf>
    <xf numFmtId="9" fontId="38" fillId="0" borderId="0" xfId="0" applyNumberFormat="1" applyFont="1" applyBorder="1" applyAlignment="1">
      <alignment horizontal="right" vertical="center" wrapText="1"/>
    </xf>
    <xf numFmtId="9" fontId="38" fillId="15" borderId="27" xfId="0" applyNumberFormat="1" applyFont="1" applyFill="1" applyBorder="1" applyAlignment="1">
      <alignment horizontal="right" vertical="center" wrapText="1"/>
    </xf>
    <xf numFmtId="10" fontId="38" fillId="15" borderId="29" xfId="0" applyNumberFormat="1" applyFont="1" applyFill="1" applyBorder="1" applyAlignment="1">
      <alignment horizontal="right" vertical="center" wrapText="1"/>
    </xf>
    <xf numFmtId="9" fontId="1" fillId="0" borderId="0" xfId="19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vertical="top"/>
    </xf>
    <xf numFmtId="9" fontId="14" fillId="0" borderId="0" xfId="19" applyFont="1" applyFill="1" applyBorder="1"/>
    <xf numFmtId="0" fontId="13" fillId="0" borderId="11" xfId="0" applyNumberFormat="1" applyFont="1" applyFill="1" applyBorder="1" applyAlignment="1">
      <alignment vertical="top"/>
    </xf>
    <xf numFmtId="0" fontId="1" fillId="0" borderId="11" xfId="0" applyNumberFormat="1" applyFont="1" applyFill="1" applyBorder="1"/>
    <xf numFmtId="10" fontId="14" fillId="0" borderId="11" xfId="19" applyNumberFormat="1" applyFont="1" applyFill="1" applyBorder="1"/>
    <xf numFmtId="0" fontId="12" fillId="0" borderId="0" xfId="0" applyFont="1" applyFill="1" applyBorder="1" applyAlignment="1">
      <alignment horizontal="centerContinuous"/>
    </xf>
    <xf numFmtId="0" fontId="51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13" fillId="0" borderId="0" xfId="13" applyFont="1" applyFill="1" applyBorder="1" applyAlignment="1">
      <alignment horizontal="left" vertical="top" indent="3"/>
    </xf>
    <xf numFmtId="0" fontId="54" fillId="0" borderId="0" xfId="13" applyFont="1" applyFill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horizontal="left" vertical="top" indent="3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vertical="top"/>
    </xf>
    <xf numFmtId="168" fontId="20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55" fillId="0" borderId="28" xfId="0" applyFont="1" applyBorder="1" applyAlignment="1">
      <alignment vertical="center" wrapText="1"/>
    </xf>
    <xf numFmtId="3" fontId="55" fillId="0" borderId="21" xfId="0" applyNumberFormat="1" applyFont="1" applyBorder="1" applyAlignment="1">
      <alignment vertical="center" wrapText="1"/>
    </xf>
    <xf numFmtId="3" fontId="55" fillId="0" borderId="21" xfId="0" applyNumberFormat="1" applyFont="1" applyBorder="1" applyAlignment="1">
      <alignment horizontal="right" vertical="center" wrapText="1"/>
    </xf>
    <xf numFmtId="3" fontId="55" fillId="15" borderId="29" xfId="0" applyNumberFormat="1" applyFont="1" applyFill="1" applyBorder="1" applyAlignment="1">
      <alignment horizontal="right" vertical="center" wrapText="1"/>
    </xf>
    <xf numFmtId="168" fontId="14" fillId="0" borderId="0" xfId="0" applyNumberFormat="1" applyFont="1" applyFill="1" applyAlignment="1">
      <alignment horizontal="center" vertical="center"/>
    </xf>
    <xf numFmtId="0" fontId="14" fillId="9" borderId="0" xfId="0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vertical="top"/>
    </xf>
    <xf numFmtId="0" fontId="54" fillId="0" borderId="0" xfId="13" applyFont="1" applyFill="1" applyBorder="1" applyAlignment="1">
      <alignment horizontal="left" vertical="top"/>
    </xf>
    <xf numFmtId="0" fontId="14" fillId="0" borderId="15" xfId="0" applyNumberFormat="1" applyFont="1" applyFill="1" applyBorder="1" applyAlignment="1">
      <alignment horizontal="left" vertical="top"/>
    </xf>
    <xf numFmtId="0" fontId="14" fillId="0" borderId="15" xfId="0" applyNumberFormat="1" applyFont="1" applyFill="1" applyBorder="1" applyAlignment="1">
      <alignment vertical="top"/>
    </xf>
    <xf numFmtId="0" fontId="52" fillId="0" borderId="0" xfId="0" applyFont="1" applyFill="1" applyBorder="1" applyAlignment="1">
      <alignment horizontal="right" vertical="center"/>
    </xf>
    <xf numFmtId="3" fontId="14" fillId="0" borderId="0" xfId="18" applyNumberFormat="1" applyFont="1" applyFill="1" applyBorder="1" applyAlignment="1">
      <alignment vertical="top"/>
    </xf>
    <xf numFmtId="0" fontId="0" fillId="0" borderId="0" xfId="0" applyFill="1" applyBorder="1"/>
    <xf numFmtId="3" fontId="14" fillId="0" borderId="0" xfId="18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centerContinuous"/>
    </xf>
    <xf numFmtId="0" fontId="37" fillId="0" borderId="0" xfId="0" applyFont="1" applyBorder="1" applyAlignment="1">
      <alignment horizontal="center" vertical="center" wrapText="1"/>
    </xf>
    <xf numFmtId="3" fontId="37" fillId="0" borderId="0" xfId="18" applyNumberFormat="1" applyFont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top"/>
    </xf>
    <xf numFmtId="10" fontId="13" fillId="0" borderId="0" xfId="19" applyNumberFormat="1" applyFont="1" applyFill="1" applyBorder="1"/>
    <xf numFmtId="10" fontId="14" fillId="0" borderId="0" xfId="19" applyNumberFormat="1" applyFont="1" applyFill="1" applyBorder="1"/>
    <xf numFmtId="0" fontId="0" fillId="0" borderId="18" xfId="0" applyFill="1" applyBorder="1"/>
    <xf numFmtId="0" fontId="22" fillId="0" borderId="18" xfId="0" applyFont="1" applyFill="1" applyBorder="1"/>
    <xf numFmtId="3" fontId="14" fillId="0" borderId="18" xfId="18" applyNumberFormat="1" applyFont="1" applyFill="1" applyBorder="1" applyAlignment="1">
      <alignment horizontal="right" wrapText="1"/>
    </xf>
    <xf numFmtId="0" fontId="37" fillId="0" borderId="3" xfId="0" applyFont="1" applyBorder="1" applyAlignment="1">
      <alignment horizontal="center" vertical="center" wrapText="1"/>
    </xf>
    <xf numFmtId="3" fontId="14" fillId="20" borderId="18" xfId="18" applyNumberFormat="1" applyFont="1" applyFill="1" applyBorder="1" applyAlignment="1">
      <alignment horizontal="right" wrapText="1"/>
    </xf>
    <xf numFmtId="3" fontId="14" fillId="20" borderId="0" xfId="18" applyNumberFormat="1" applyFont="1" applyFill="1" applyBorder="1" applyAlignment="1">
      <alignment horizontal="right" wrapText="1"/>
    </xf>
    <xf numFmtId="0" fontId="37" fillId="0" borderId="0" xfId="0" applyFont="1" applyBorder="1" applyAlignment="1">
      <alignment horizontal="left" vertical="center" wrapText="1"/>
    </xf>
    <xf numFmtId="3" fontId="37" fillId="0" borderId="0" xfId="18" applyNumberFormat="1" applyFont="1" applyFill="1" applyBorder="1" applyAlignment="1">
      <alignment horizontal="right" wrapText="1"/>
    </xf>
    <xf numFmtId="3" fontId="40" fillId="20" borderId="3" xfId="18" applyNumberFormat="1" applyFont="1" applyFill="1" applyBorder="1" applyAlignment="1">
      <alignment horizontal="right" wrapText="1"/>
    </xf>
    <xf numFmtId="3" fontId="40" fillId="0" borderId="3" xfId="18" applyNumberFormat="1" applyFont="1" applyBorder="1" applyAlignment="1">
      <alignment horizontal="right" wrapText="1"/>
    </xf>
    <xf numFmtId="0" fontId="14" fillId="0" borderId="3" xfId="0" applyNumberFormat="1" applyFont="1" applyFill="1" applyBorder="1" applyAlignment="1">
      <alignment horizontal="left" vertical="top"/>
    </xf>
    <xf numFmtId="0" fontId="14" fillId="0" borderId="3" xfId="0" applyNumberFormat="1" applyFont="1" applyFill="1" applyBorder="1" applyAlignment="1">
      <alignment vertical="top"/>
    </xf>
    <xf numFmtId="0" fontId="36" fillId="0" borderId="18" xfId="0" applyNumberFormat="1" applyFont="1" applyFill="1" applyBorder="1" applyAlignment="1">
      <alignment horizontal="left" vertical="top"/>
    </xf>
    <xf numFmtId="0" fontId="1" fillId="2" borderId="18" xfId="0" applyNumberFormat="1" applyFont="1" applyFill="1" applyBorder="1" applyAlignment="1">
      <alignment vertical="top"/>
    </xf>
    <xf numFmtId="0" fontId="1" fillId="0" borderId="18" xfId="0" applyNumberFormat="1" applyFont="1" applyFill="1" applyBorder="1" applyAlignment="1">
      <alignment vertical="top"/>
    </xf>
    <xf numFmtId="0" fontId="13" fillId="0" borderId="19" xfId="0" applyNumberFormat="1" applyFont="1" applyFill="1" applyBorder="1" applyAlignment="1">
      <alignment vertical="top"/>
    </xf>
    <xf numFmtId="0" fontId="1" fillId="0" borderId="19" xfId="0" applyNumberFormat="1" applyFont="1" applyFill="1" applyBorder="1"/>
    <xf numFmtId="0" fontId="1" fillId="2" borderId="19" xfId="0" applyNumberFormat="1" applyFont="1" applyFill="1" applyBorder="1"/>
    <xf numFmtId="3" fontId="14" fillId="20" borderId="18" xfId="18" applyNumberFormat="1" applyFont="1" applyFill="1" applyBorder="1" applyAlignment="1">
      <alignment vertical="top"/>
    </xf>
    <xf numFmtId="3" fontId="14" fillId="0" borderId="18" xfId="18" applyNumberFormat="1" applyFont="1" applyFill="1" applyBorder="1" applyAlignment="1">
      <alignment vertical="top"/>
    </xf>
    <xf numFmtId="3" fontId="14" fillId="20" borderId="0" xfId="18" applyNumberFormat="1" applyFont="1" applyFill="1" applyBorder="1" applyAlignment="1">
      <alignment vertical="top"/>
    </xf>
    <xf numFmtId="3" fontId="14" fillId="20" borderId="3" xfId="18" applyNumberFormat="1" applyFont="1" applyFill="1" applyBorder="1" applyAlignment="1">
      <alignment vertical="top"/>
    </xf>
    <xf numFmtId="3" fontId="14" fillId="0" borderId="3" xfId="18" applyNumberFormat="1" applyFont="1" applyFill="1" applyBorder="1" applyAlignment="1">
      <alignment vertical="top"/>
    </xf>
    <xf numFmtId="171" fontId="14" fillId="0" borderId="18" xfId="18" applyNumberFormat="1" applyFont="1" applyFill="1" applyBorder="1" applyAlignment="1">
      <alignment vertical="top"/>
    </xf>
    <xf numFmtId="171" fontId="14" fillId="0" borderId="0" xfId="18" applyNumberFormat="1" applyFont="1" applyFill="1" applyBorder="1" applyAlignment="1">
      <alignment vertical="top"/>
    </xf>
    <xf numFmtId="171" fontId="36" fillId="0" borderId="0" xfId="18" applyNumberFormat="1" applyFont="1" applyFill="1" applyBorder="1" applyAlignment="1">
      <alignment vertical="top"/>
    </xf>
    <xf numFmtId="171" fontId="14" fillId="0" borderId="16" xfId="18" applyNumberFormat="1" applyFont="1" applyFill="1" applyBorder="1" applyAlignment="1">
      <alignment vertical="top"/>
    </xf>
    <xf numFmtId="171" fontId="14" fillId="0" borderId="5" xfId="18" applyNumberFormat="1" applyFont="1" applyFill="1" applyBorder="1" applyAlignment="1">
      <alignment vertical="top"/>
    </xf>
    <xf numFmtId="171" fontId="14" fillId="0" borderId="11" xfId="18" applyNumberFormat="1" applyFont="1" applyFill="1" applyBorder="1" applyAlignment="1">
      <alignment vertical="top"/>
    </xf>
    <xf numFmtId="171" fontId="14" fillId="0" borderId="0" xfId="0" applyNumberFormat="1" applyFont="1" applyFill="1" applyBorder="1"/>
    <xf numFmtId="171" fontId="14" fillId="0" borderId="0" xfId="0" applyNumberFormat="1" applyFont="1" applyFill="1" applyBorder="1" applyAlignment="1">
      <alignment horizontal="right"/>
    </xf>
    <xf numFmtId="171" fontId="13" fillId="20" borderId="19" xfId="0" applyNumberFormat="1" applyFont="1" applyFill="1" applyBorder="1"/>
    <xf numFmtId="171" fontId="14" fillId="0" borderId="19" xfId="0" applyNumberFormat="1" applyFont="1" applyFill="1" applyBorder="1"/>
    <xf numFmtId="0" fontId="36" fillId="0" borderId="18" xfId="0" applyNumberFormat="1" applyFont="1" applyFill="1" applyBorder="1" applyAlignment="1">
      <alignment horizontal="left" vertical="top" indent="3"/>
    </xf>
    <xf numFmtId="0" fontId="36" fillId="0" borderId="0" xfId="0" applyNumberFormat="1" applyFont="1" applyBorder="1" applyAlignment="1">
      <alignment horizontal="left" vertical="top" indent="3"/>
    </xf>
    <xf numFmtId="0" fontId="36" fillId="0" borderId="0" xfId="0" applyNumberFormat="1" applyFont="1" applyFill="1" applyBorder="1" applyAlignment="1">
      <alignment horizontal="left" vertical="top" indent="5"/>
    </xf>
    <xf numFmtId="0" fontId="36" fillId="0" borderId="0" xfId="0" applyNumberFormat="1" applyFont="1" applyFill="1" applyBorder="1" applyAlignment="1">
      <alignment horizontal="left" vertical="top" indent="6"/>
    </xf>
    <xf numFmtId="171" fontId="13" fillId="0" borderId="0" xfId="0" applyNumberFormat="1" applyFont="1" applyFill="1" applyBorder="1" applyAlignment="1">
      <alignment horizontal="right"/>
    </xf>
    <xf numFmtId="171" fontId="14" fillId="20" borderId="18" xfId="18" applyNumberFormat="1" applyFont="1" applyFill="1" applyBorder="1" applyAlignment="1">
      <alignment vertical="top"/>
    </xf>
    <xf numFmtId="171" fontId="14" fillId="20" borderId="0" xfId="18" applyNumberFormat="1" applyFont="1" applyFill="1" applyBorder="1" applyAlignment="1">
      <alignment vertical="top"/>
    </xf>
    <xf numFmtId="171" fontId="36" fillId="20" borderId="0" xfId="18" applyNumberFormat="1" applyFont="1" applyFill="1" applyBorder="1" applyAlignment="1">
      <alignment vertical="top"/>
    </xf>
    <xf numFmtId="171" fontId="14" fillId="20" borderId="16" xfId="18" applyNumberFormat="1" applyFont="1" applyFill="1" applyBorder="1" applyAlignment="1">
      <alignment vertical="top"/>
    </xf>
    <xf numFmtId="171" fontId="14" fillId="20" borderId="5" xfId="18" applyNumberFormat="1" applyFont="1" applyFill="1" applyBorder="1" applyAlignment="1">
      <alignment vertical="top"/>
    </xf>
    <xf numFmtId="171" fontId="14" fillId="20" borderId="11" xfId="18" applyNumberFormat="1" applyFont="1" applyFill="1" applyBorder="1" applyAlignment="1">
      <alignment vertical="top"/>
    </xf>
    <xf numFmtId="171" fontId="13" fillId="20" borderId="0" xfId="0" applyNumberFormat="1" applyFont="1" applyFill="1" applyBorder="1"/>
    <xf numFmtId="9" fontId="13" fillId="20" borderId="0" xfId="19" applyFont="1" applyFill="1" applyBorder="1"/>
    <xf numFmtId="10" fontId="13" fillId="20" borderId="11" xfId="19" applyNumberFormat="1" applyFont="1" applyFill="1" applyBorder="1"/>
    <xf numFmtId="171" fontId="13" fillId="20" borderId="0" xfId="18" quotePrefix="1" applyNumberFormat="1" applyFont="1" applyFill="1" applyBorder="1" applyAlignment="1">
      <alignment horizontal="right" vertical="top"/>
    </xf>
    <xf numFmtId="171" fontId="14" fillId="20" borderId="0" xfId="18" quotePrefix="1" applyNumberFormat="1" applyFont="1" applyFill="1" applyBorder="1" applyAlignment="1">
      <alignment horizontal="right" vertical="top"/>
    </xf>
    <xf numFmtId="171" fontId="13" fillId="20" borderId="0" xfId="18" applyNumberFormat="1" applyFont="1" applyFill="1" applyBorder="1" applyAlignment="1">
      <alignment horizontal="right" vertical="top"/>
    </xf>
    <xf numFmtId="172" fontId="1" fillId="0" borderId="0" xfId="18" applyNumberFormat="1" applyFont="1"/>
    <xf numFmtId="0" fontId="63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 vertical="center"/>
    </xf>
    <xf numFmtId="9" fontId="13" fillId="20" borderId="0" xfId="19" applyFont="1" applyFill="1" applyBorder="1" applyAlignment="1">
      <alignment horizontal="right"/>
    </xf>
    <xf numFmtId="9" fontId="14" fillId="0" borderId="0" xfId="19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vertical="top"/>
    </xf>
    <xf numFmtId="0" fontId="66" fillId="22" borderId="0" xfId="0" applyFont="1" applyFill="1" applyAlignment="1">
      <alignment vertical="center" wrapText="1"/>
    </xf>
    <xf numFmtId="0" fontId="66" fillId="22" borderId="0" xfId="0" applyFont="1" applyFill="1" applyAlignment="1">
      <alignment horizontal="right" vertical="center" wrapText="1"/>
    </xf>
    <xf numFmtId="0" fontId="66" fillId="22" borderId="33" xfId="0" applyFont="1" applyFill="1" applyBorder="1" applyAlignment="1">
      <alignment vertical="center" wrapText="1"/>
    </xf>
    <xf numFmtId="0" fontId="66" fillId="22" borderId="33" xfId="0" applyFont="1" applyFill="1" applyBorder="1" applyAlignment="1">
      <alignment horizontal="right" vertical="center" wrapText="1"/>
    </xf>
    <xf numFmtId="14" fontId="66" fillId="22" borderId="33" xfId="0" applyNumberFormat="1" applyFont="1" applyFill="1" applyBorder="1" applyAlignment="1">
      <alignment horizontal="right" vertical="center" wrapText="1"/>
    </xf>
    <xf numFmtId="0" fontId="0" fillId="21" borderId="0" xfId="0" applyFont="1" applyFill="1" applyAlignment="1">
      <alignment horizontal="right" vertical="center" wrapText="1"/>
    </xf>
    <xf numFmtId="0" fontId="0" fillId="22" borderId="0" xfId="0" applyFont="1" applyFill="1" applyAlignment="1">
      <alignment horizontal="right" vertical="center" wrapText="1"/>
    </xf>
    <xf numFmtId="0" fontId="0" fillId="0" borderId="33" xfId="0" applyFont="1" applyBorder="1" applyAlignment="1">
      <alignment horizontal="right" vertical="center" wrapText="1"/>
    </xf>
    <xf numFmtId="0" fontId="0" fillId="21" borderId="33" xfId="0" applyFont="1" applyFill="1" applyBorder="1" applyAlignment="1">
      <alignment horizontal="right" vertical="center" wrapText="1"/>
    </xf>
    <xf numFmtId="0" fontId="0" fillId="22" borderId="33" xfId="0" applyFont="1" applyFill="1" applyBorder="1" applyAlignment="1">
      <alignment horizontal="right" vertical="center" wrapText="1"/>
    </xf>
    <xf numFmtId="9" fontId="0" fillId="21" borderId="0" xfId="0" applyNumberFormat="1" applyFont="1" applyFill="1" applyAlignment="1">
      <alignment horizontal="right" vertical="center" wrapText="1"/>
    </xf>
    <xf numFmtId="9" fontId="0" fillId="22" borderId="0" xfId="0" applyNumberFormat="1" applyFont="1" applyFill="1" applyAlignment="1">
      <alignment horizontal="right" vertical="center" wrapText="1"/>
    </xf>
    <xf numFmtId="9" fontId="0" fillId="21" borderId="33" xfId="0" applyNumberFormat="1" applyFont="1" applyFill="1" applyBorder="1" applyAlignment="1">
      <alignment horizontal="right" vertical="center" wrapText="1"/>
    </xf>
    <xf numFmtId="9" fontId="0" fillId="22" borderId="33" xfId="0" applyNumberFormat="1" applyFont="1" applyFill="1" applyBorder="1" applyAlignment="1">
      <alignment horizontal="right" vertical="center" wrapText="1"/>
    </xf>
    <xf numFmtId="10" fontId="0" fillId="21" borderId="0" xfId="0" applyNumberFormat="1" applyFont="1" applyFill="1" applyAlignment="1">
      <alignment horizontal="right" vertical="center" wrapText="1"/>
    </xf>
    <xf numFmtId="10" fontId="0" fillId="22" borderId="0" xfId="0" applyNumberFormat="1" applyFont="1" applyFill="1" applyAlignment="1">
      <alignment horizontal="right" vertical="center" wrapText="1"/>
    </xf>
    <xf numFmtId="0" fontId="0" fillId="21" borderId="33" xfId="0" applyFont="1" applyFill="1" applyBorder="1" applyAlignment="1">
      <alignment vertical="center" wrapText="1"/>
    </xf>
    <xf numFmtId="0" fontId="0" fillId="22" borderId="3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35" xfId="0" applyFont="1" applyBorder="1" applyAlignment="1">
      <alignment vertical="center" wrapText="1"/>
    </xf>
    <xf numFmtId="0" fontId="0" fillId="0" borderId="35" xfId="0" applyFont="1" applyBorder="1" applyAlignment="1">
      <alignment horizontal="right" vertical="center" wrapText="1"/>
    </xf>
    <xf numFmtId="0" fontId="0" fillId="21" borderId="35" xfId="0" applyFont="1" applyFill="1" applyBorder="1" applyAlignment="1">
      <alignment horizontal="right" vertical="center" wrapText="1"/>
    </xf>
    <xf numFmtId="0" fontId="0" fillId="22" borderId="35" xfId="0" applyFont="1" applyFill="1" applyBorder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0" fontId="67" fillId="0" borderId="33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33" xfId="0" applyFont="1" applyBorder="1" applyAlignment="1">
      <alignment vertical="center" wrapText="1"/>
    </xf>
    <xf numFmtId="171" fontId="1" fillId="0" borderId="0" xfId="0" applyNumberFormat="1" applyFont="1" applyFill="1" applyAlignment="1">
      <alignment vertical="top"/>
    </xf>
    <xf numFmtId="3" fontId="58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56" fillId="6" borderId="0" xfId="0" applyNumberFormat="1" applyFont="1" applyFill="1" applyBorder="1"/>
    <xf numFmtId="3" fontId="57" fillId="0" borderId="30" xfId="0" applyNumberFormat="1" applyFont="1" applyBorder="1" applyAlignment="1">
      <alignment horizontal="left" vertical="center" wrapText="1"/>
    </xf>
    <xf numFmtId="3" fontId="57" fillId="0" borderId="30" xfId="0" applyNumberFormat="1" applyFont="1" applyBorder="1" applyAlignment="1">
      <alignment horizontal="right" vertical="center" wrapText="1"/>
    </xf>
    <xf numFmtId="3" fontId="57" fillId="22" borderId="30" xfId="0" applyNumberFormat="1" applyFont="1" applyFill="1" applyBorder="1" applyAlignment="1">
      <alignment horizontal="right" vertical="center" wrapText="1"/>
    </xf>
    <xf numFmtId="3" fontId="35" fillId="6" borderId="0" xfId="0" applyNumberFormat="1" applyFont="1" applyFill="1" applyBorder="1"/>
    <xf numFmtId="3" fontId="59" fillId="0" borderId="0" xfId="0" applyNumberFormat="1" applyFont="1" applyAlignment="1">
      <alignment horizontal="left" vertical="center" wrapText="1"/>
    </xf>
    <xf numFmtId="3" fontId="59" fillId="23" borderId="0" xfId="0" applyNumberFormat="1" applyFont="1" applyFill="1" applyAlignment="1">
      <alignment horizontal="right" vertical="center" wrapText="1"/>
    </xf>
    <xf numFmtId="3" fontId="59" fillId="0" borderId="0" xfId="0" applyNumberFormat="1" applyFont="1" applyAlignment="1">
      <alignment horizontal="right" vertical="center" wrapText="1"/>
    </xf>
    <xf numFmtId="3" fontId="59" fillId="0" borderId="30" xfId="0" applyNumberFormat="1" applyFont="1" applyBorder="1" applyAlignment="1">
      <alignment horizontal="left" vertical="center" wrapText="1"/>
    </xf>
    <xf numFmtId="3" fontId="59" fillId="23" borderId="30" xfId="0" applyNumberFormat="1" applyFont="1" applyFill="1" applyBorder="1" applyAlignment="1">
      <alignment horizontal="right" vertical="center" wrapText="1"/>
    </xf>
    <xf numFmtId="3" fontId="59" fillId="0" borderId="30" xfId="0" applyNumberFormat="1" applyFont="1" applyBorder="1" applyAlignment="1">
      <alignment horizontal="right" vertical="center" wrapText="1"/>
    </xf>
    <xf numFmtId="3" fontId="59" fillId="0" borderId="32" xfId="0" applyNumberFormat="1" applyFont="1" applyBorder="1" applyAlignment="1">
      <alignment horizontal="left" vertical="center" wrapText="1"/>
    </xf>
    <xf numFmtId="3" fontId="59" fillId="23" borderId="32" xfId="0" applyNumberFormat="1" applyFont="1" applyFill="1" applyBorder="1" applyAlignment="1">
      <alignment horizontal="right" vertical="center" wrapText="1"/>
    </xf>
    <xf numFmtId="3" fontId="59" fillId="0" borderId="32" xfId="0" applyNumberFormat="1" applyFont="1" applyBorder="1" applyAlignment="1">
      <alignment horizontal="right" vertical="center" wrapText="1"/>
    </xf>
    <xf numFmtId="3" fontId="65" fillId="0" borderId="0" xfId="0" applyNumberFormat="1" applyFont="1" applyAlignment="1">
      <alignment vertical="center"/>
    </xf>
    <xf numFmtId="3" fontId="59" fillId="6" borderId="0" xfId="0" applyNumberFormat="1" applyFont="1" applyFill="1" applyBorder="1" applyAlignment="1">
      <alignment horizontal="left" vertical="center" wrapText="1"/>
    </xf>
    <xf numFmtId="3" fontId="59" fillId="6" borderId="0" xfId="0" applyNumberFormat="1" applyFont="1" applyFill="1" applyBorder="1" applyAlignment="1">
      <alignment horizontal="right" vertical="center" wrapText="1"/>
    </xf>
    <xf numFmtId="3" fontId="57" fillId="0" borderId="0" xfId="0" applyNumberFormat="1" applyFont="1" applyAlignment="1">
      <alignment horizontal="left" vertical="center" wrapText="1"/>
    </xf>
    <xf numFmtId="3" fontId="59" fillId="22" borderId="0" xfId="0" applyNumberFormat="1" applyFont="1" applyFill="1" applyAlignment="1">
      <alignment horizontal="right" vertical="center" wrapText="1"/>
    </xf>
    <xf numFmtId="3" fontId="59" fillId="0" borderId="0" xfId="0" applyNumberFormat="1" applyFont="1" applyAlignment="1">
      <alignment vertical="center" wrapText="1"/>
    </xf>
    <xf numFmtId="3" fontId="60" fillId="0" borderId="0" xfId="0" applyNumberFormat="1" applyFont="1" applyAlignment="1">
      <alignment horizontal="left" vertical="center" wrapText="1" indent="1"/>
    </xf>
    <xf numFmtId="3" fontId="60" fillId="23" borderId="0" xfId="0" applyNumberFormat="1" applyFont="1" applyFill="1" applyAlignment="1">
      <alignment horizontal="right" vertical="center" wrapText="1"/>
    </xf>
    <xf numFmtId="3" fontId="60" fillId="22" borderId="0" xfId="0" applyNumberFormat="1" applyFont="1" applyFill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3" fontId="59" fillId="22" borderId="30" xfId="0" applyNumberFormat="1" applyFont="1" applyFill="1" applyBorder="1" applyAlignment="1">
      <alignment horizontal="right" vertical="center" wrapText="1"/>
    </xf>
    <xf numFmtId="3" fontId="61" fillId="0" borderId="0" xfId="0" applyNumberFormat="1" applyFont="1" applyAlignment="1">
      <alignment horizontal="left" vertical="center" wrapText="1" indent="1"/>
    </xf>
    <xf numFmtId="3" fontId="61" fillId="23" borderId="0" xfId="0" applyNumberFormat="1" applyFont="1" applyFill="1" applyAlignment="1">
      <alignment horizontal="right" vertical="center" wrapText="1"/>
    </xf>
    <xf numFmtId="3" fontId="61" fillId="22" borderId="0" xfId="0" applyNumberFormat="1" applyFont="1" applyFill="1" applyAlignment="1">
      <alignment horizontal="right" vertical="center" wrapText="1"/>
    </xf>
    <xf numFmtId="3" fontId="61" fillId="0" borderId="0" xfId="0" applyNumberFormat="1" applyFont="1" applyAlignment="1">
      <alignment horizontal="right" vertical="center" wrapText="1"/>
    </xf>
    <xf numFmtId="3" fontId="59" fillId="0" borderId="31" xfId="0" applyNumberFormat="1" applyFont="1" applyBorder="1" applyAlignment="1">
      <alignment horizontal="left" vertical="center" wrapText="1"/>
    </xf>
    <xf numFmtId="3" fontId="59" fillId="23" borderId="31" xfId="0" applyNumberFormat="1" applyFont="1" applyFill="1" applyBorder="1" applyAlignment="1">
      <alignment horizontal="right" vertical="center" wrapText="1"/>
    </xf>
    <xf numFmtId="3" fontId="59" fillId="22" borderId="31" xfId="0" applyNumberFormat="1" applyFont="1" applyFill="1" applyBorder="1" applyAlignment="1">
      <alignment horizontal="right" vertical="center" wrapText="1"/>
    </xf>
    <xf numFmtId="3" fontId="59" fillId="0" borderId="31" xfId="0" applyNumberFormat="1" applyFont="1" applyBorder="1" applyAlignment="1">
      <alignment horizontal="right" vertical="center" wrapText="1"/>
    </xf>
    <xf numFmtId="3" fontId="57" fillId="0" borderId="0" xfId="0" applyNumberFormat="1" applyFont="1" applyAlignment="1">
      <alignment vertical="center" wrapText="1"/>
    </xf>
    <xf numFmtId="3" fontId="57" fillId="0" borderId="0" xfId="0" applyNumberFormat="1" applyFont="1" applyAlignment="1">
      <alignment horizontal="right" vertical="center" wrapText="1"/>
    </xf>
    <xf numFmtId="3" fontId="57" fillId="0" borderId="30" xfId="0" applyNumberFormat="1" applyFont="1" applyBorder="1" applyAlignment="1">
      <alignment vertical="center" wrapText="1"/>
    </xf>
    <xf numFmtId="3" fontId="59" fillId="0" borderId="11" xfId="0" applyNumberFormat="1" applyFont="1" applyBorder="1" applyAlignment="1">
      <alignment horizontal="left" vertical="center" wrapText="1"/>
    </xf>
    <xf numFmtId="3" fontId="59" fillId="0" borderId="11" xfId="0" applyNumberFormat="1" applyFont="1" applyBorder="1" applyAlignment="1">
      <alignment horizontal="right" vertical="center" wrapText="1"/>
    </xf>
    <xf numFmtId="3" fontId="59" fillId="23" borderId="11" xfId="0" applyNumberFormat="1" applyFont="1" applyFill="1" applyBorder="1" applyAlignment="1">
      <alignment horizontal="right" vertical="center" wrapText="1"/>
    </xf>
    <xf numFmtId="3" fontId="59" fillId="22" borderId="11" xfId="0" applyNumberFormat="1" applyFont="1" applyFill="1" applyBorder="1" applyAlignment="1">
      <alignment horizontal="right" vertical="center" wrapText="1"/>
    </xf>
    <xf numFmtId="3" fontId="68" fillId="0" borderId="0" xfId="0" applyNumberFormat="1" applyFont="1" applyAlignment="1">
      <alignment vertical="center" wrapText="1"/>
    </xf>
    <xf numFmtId="3" fontId="69" fillId="0" borderId="0" xfId="0" applyNumberFormat="1" applyFont="1" applyAlignment="1">
      <alignment horizontal="justify" vertical="center"/>
    </xf>
    <xf numFmtId="3" fontId="0" fillId="0" borderId="0" xfId="0" applyNumberFormat="1" applyFont="1"/>
    <xf numFmtId="3" fontId="57" fillId="0" borderId="0" xfId="0" applyNumberFormat="1" applyFont="1" applyBorder="1" applyAlignment="1">
      <alignment horizontal="left" vertical="center" wrapText="1"/>
    </xf>
    <xf numFmtId="3" fontId="57" fillId="0" borderId="0" xfId="0" applyNumberFormat="1" applyFont="1" applyBorder="1" applyAlignment="1">
      <alignment horizontal="right" vertical="center" wrapText="1"/>
    </xf>
    <xf numFmtId="3" fontId="59" fillId="0" borderId="16" xfId="0" applyNumberFormat="1" applyFont="1" applyBorder="1" applyAlignment="1">
      <alignment horizontal="left" vertical="center" wrapText="1"/>
    </xf>
    <xf numFmtId="3" fontId="59" fillId="23" borderId="36" xfId="0" applyNumberFormat="1" applyFont="1" applyFill="1" applyBorder="1" applyAlignment="1">
      <alignment horizontal="right" vertical="center" wrapText="1"/>
    </xf>
    <xf numFmtId="3" fontId="59" fillId="0" borderId="16" xfId="0" applyNumberFormat="1" applyFont="1" applyBorder="1" applyAlignment="1">
      <alignment horizontal="right" vertical="center" wrapText="1"/>
    </xf>
    <xf numFmtId="3" fontId="59" fillId="0" borderId="30" xfId="0" applyNumberFormat="1" applyFont="1" applyBorder="1" applyAlignment="1">
      <alignment horizontal="justify" vertical="center" wrapText="1"/>
    </xf>
    <xf numFmtId="3" fontId="62" fillId="0" borderId="0" xfId="0" applyNumberFormat="1" applyFont="1" applyAlignment="1">
      <alignment vertical="center" wrapText="1"/>
    </xf>
    <xf numFmtId="3" fontId="36" fillId="20" borderId="0" xfId="18" applyNumberFormat="1" applyFont="1" applyFill="1" applyBorder="1" applyAlignment="1">
      <alignment vertical="top"/>
    </xf>
    <xf numFmtId="3" fontId="36" fillId="0" borderId="0" xfId="18" applyNumberFormat="1" applyFont="1" applyFill="1" applyBorder="1" applyAlignment="1">
      <alignment vertical="top"/>
    </xf>
    <xf numFmtId="3" fontId="14" fillId="20" borderId="16" xfId="18" applyNumberFormat="1" applyFont="1" applyFill="1" applyBorder="1" applyAlignment="1">
      <alignment vertical="top"/>
    </xf>
    <xf numFmtId="3" fontId="14" fillId="0" borderId="16" xfId="18" applyNumberFormat="1" applyFont="1" applyFill="1" applyBorder="1" applyAlignment="1">
      <alignment vertical="top"/>
    </xf>
    <xf numFmtId="3" fontId="14" fillId="20" borderId="5" xfId="18" applyNumberFormat="1" applyFont="1" applyFill="1" applyBorder="1" applyAlignment="1">
      <alignment vertical="top"/>
    </xf>
    <xf numFmtId="3" fontId="14" fillId="0" borderId="5" xfId="18" applyNumberFormat="1" applyFont="1" applyFill="1" applyBorder="1" applyAlignment="1">
      <alignment vertical="top"/>
    </xf>
    <xf numFmtId="3" fontId="14" fillId="20" borderId="11" xfId="18" applyNumberFormat="1" applyFont="1" applyFill="1" applyBorder="1" applyAlignment="1">
      <alignment vertical="top"/>
    </xf>
    <xf numFmtId="3" fontId="14" fillId="0" borderId="11" xfId="18" applyNumberFormat="1" applyFont="1" applyFill="1" applyBorder="1" applyAlignment="1">
      <alignment vertical="top"/>
    </xf>
    <xf numFmtId="3" fontId="13" fillId="20" borderId="5" xfId="18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3" fontId="14" fillId="0" borderId="0" xfId="0" applyNumberFormat="1" applyFont="1" applyFill="1" applyBorder="1"/>
    <xf numFmtId="3" fontId="13" fillId="20" borderId="0" xfId="0" applyNumberFormat="1" applyFont="1" applyFill="1" applyBorder="1"/>
    <xf numFmtId="3" fontId="14" fillId="20" borderId="0" xfId="18" quotePrefix="1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/>
    </xf>
    <xf numFmtId="3" fontId="14" fillId="20" borderId="18" xfId="18" applyNumberFormat="1" applyFont="1" applyFill="1" applyBorder="1" applyAlignment="1">
      <alignment horizontal="right" vertical="top"/>
    </xf>
    <xf numFmtId="3" fontId="13" fillId="0" borderId="18" xfId="0" applyNumberFormat="1" applyFont="1" applyFill="1" applyBorder="1" applyAlignment="1">
      <alignment horizontal="right" vertical="top"/>
    </xf>
    <xf numFmtId="3" fontId="14" fillId="20" borderId="0" xfId="18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Alignment="1">
      <alignment horizontal="right" vertical="center" wrapText="1"/>
    </xf>
    <xf numFmtId="3" fontId="57" fillId="0" borderId="30" xfId="0" applyNumberFormat="1" applyFont="1" applyBorder="1" applyAlignment="1">
      <alignment horizontal="right" vertical="center" wrapText="1"/>
    </xf>
    <xf numFmtId="3" fontId="62" fillId="0" borderId="16" xfId="0" applyNumberFormat="1" applyFont="1" applyBorder="1" applyAlignment="1">
      <alignment vertical="center" wrapText="1"/>
    </xf>
    <xf numFmtId="3" fontId="62" fillId="0" borderId="0" xfId="0" applyNumberFormat="1" applyFont="1" applyAlignment="1">
      <alignment vertical="center" wrapText="1"/>
    </xf>
    <xf numFmtId="3" fontId="62" fillId="0" borderId="11" xfId="0" applyNumberFormat="1" applyFont="1" applyBorder="1" applyAlignment="1">
      <alignment vertical="center" wrapText="1"/>
    </xf>
    <xf numFmtId="3" fontId="57" fillId="0" borderId="0" xfId="0" applyNumberFormat="1" applyFont="1" applyAlignment="1">
      <alignment horizontal="right" vertical="top" wrapText="1"/>
    </xf>
    <xf numFmtId="3" fontId="57" fillId="0" borderId="30" xfId="0" applyNumberFormat="1" applyFont="1" applyBorder="1" applyAlignment="1">
      <alignment horizontal="right" vertical="top" wrapText="1"/>
    </xf>
    <xf numFmtId="3" fontId="59" fillId="0" borderId="0" xfId="0" applyNumberFormat="1" applyFont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left" vertical="top"/>
    </xf>
    <xf numFmtId="0" fontId="38" fillId="0" borderId="3" xfId="0" applyFont="1" applyBorder="1" applyAlignment="1">
      <alignment horizontal="left" vertical="center" wrapText="1"/>
    </xf>
    <xf numFmtId="0" fontId="13" fillId="0" borderId="18" xfId="13" applyFont="1" applyFill="1" applyBorder="1" applyAlignment="1">
      <alignment horizontal="left" vertical="top"/>
    </xf>
    <xf numFmtId="0" fontId="0" fillId="0" borderId="0" xfId="0" applyFont="1" applyAlignment="1">
      <alignment horizontal="right" vertical="center" wrapText="1"/>
    </xf>
    <xf numFmtId="0" fontId="0" fillId="0" borderId="3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horizontal="right" vertical="center" wrapText="1"/>
    </xf>
  </cellXfs>
  <cellStyles count="53">
    <cellStyle name="AM_For_Lev1" xfId="20"/>
    <cellStyle name="Border" xfId="21"/>
    <cellStyle name="Comma" xfId="18" builtinId="3"/>
    <cellStyle name="Comma [0] 2" xfId="22"/>
    <cellStyle name="Comma 2" xfId="23"/>
    <cellStyle name="Currency [0] 2" xfId="24"/>
    <cellStyle name="Currency 2" xfId="25"/>
    <cellStyle name="Dim3" xfId="26"/>
    <cellStyle name="Dim3 Descrip." xfId="27"/>
    <cellStyle name="Filip" xfId="17"/>
    <cellStyle name="Global level 1 Numeric" xfId="28"/>
    <cellStyle name="Global level 1 text" xfId="29"/>
    <cellStyle name="Global level 2 WhereOf" xfId="30"/>
    <cellStyle name="Global level 2 Whereof numeric" xfId="31"/>
    <cellStyle name="Global Total numeric" xfId="32"/>
    <cellStyle name="Global totals" xfId="33"/>
    <cellStyle name="GRS_For_Lev1" xfId="34"/>
    <cellStyle name="Hid_Border" xfId="35"/>
    <cellStyle name="Hidden" xfId="1"/>
    <cellStyle name="Hidden 2" xfId="36"/>
    <cellStyle name="HiddenAnchor" xfId="2"/>
    <cellStyle name="Level 1 - Numeric" xfId="3"/>
    <cellStyle name="Level 1 - Text" xfId="4"/>
    <cellStyle name="Level 2 -  Text" xfId="5"/>
    <cellStyle name="Level 2 - Numeric" xfId="6"/>
    <cellStyle name="Level 3 - Numeric" xfId="7"/>
    <cellStyle name="Level 3 - Text" xfId="8"/>
    <cellStyle name="Level 4 - Numeric" xfId="9"/>
    <cellStyle name="Level 4 - Text" xfId="10"/>
    <cellStyle name="Manual0D" xfId="37"/>
    <cellStyle name="N0d_Normal" xfId="38"/>
    <cellStyle name="N2d_Normal" xfId="39"/>
    <cellStyle name="Normal" xfId="0" builtinId="0"/>
    <cellStyle name="Normal 2" xfId="13"/>
    <cellStyle name="Not applicable" xfId="40"/>
    <cellStyle name="NumBottomRight" xfId="41"/>
    <cellStyle name="NumTopLeft" xfId="42"/>
    <cellStyle name="Parametres title" xfId="43"/>
    <cellStyle name="Parametres values" xfId="44"/>
    <cellStyle name="Percent" xfId="19" builtinId="5"/>
    <cellStyle name="Protected" xfId="11"/>
    <cellStyle name="Rec_Det_N0D" xfId="45"/>
    <cellStyle name="Rep_For_Lev0" xfId="46"/>
    <cellStyle name="TextIndent0" xfId="15"/>
    <cellStyle name="TextIndent1" xfId="16"/>
    <cellStyle name="TextIndent2" xfId="47"/>
    <cellStyle name="Titel" xfId="48"/>
    <cellStyle name="Title_Border" xfId="14"/>
    <cellStyle name="Txt_Level1" xfId="49"/>
    <cellStyle name="TxtBottomRight" xfId="50"/>
    <cellStyle name="TxtTopLeft" xfId="51"/>
    <cellStyle name="Unprotected" xfId="12"/>
    <cellStyle name="WhereOf" xfId="5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/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/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adMeAppMgt"/>
  <dimension ref="A1:D58"/>
  <sheetViews>
    <sheetView showGridLines="0" workbookViewId="0">
      <selection activeCell="A11" sqref="A11"/>
    </sheetView>
  </sheetViews>
  <sheetFormatPr defaultColWidth="9.140625" defaultRowHeight="12.75" x14ac:dyDescent="0.2"/>
  <cols>
    <col min="1" max="1" width="32" customWidth="1"/>
    <col min="2" max="2" width="25.28515625" customWidth="1"/>
    <col min="3" max="3" width="31.85546875" customWidth="1"/>
    <col min="4" max="4" width="61.5703125" customWidth="1"/>
  </cols>
  <sheetData>
    <row r="1" spans="1:3" s="7" customFormat="1" x14ac:dyDescent="0.2">
      <c r="A1" s="7" t="s">
        <v>11</v>
      </c>
    </row>
    <row r="2" spans="1:3" s="7" customFormat="1" x14ac:dyDescent="0.2">
      <c r="B2" t="s">
        <v>14</v>
      </c>
      <c r="C2" s="26" t="s">
        <v>102</v>
      </c>
    </row>
    <row r="3" spans="1:3" x14ac:dyDescent="0.2">
      <c r="B3" t="s">
        <v>12</v>
      </c>
      <c r="C3" s="36" t="s">
        <v>207</v>
      </c>
    </row>
    <row r="4" spans="1:3" x14ac:dyDescent="0.2">
      <c r="B4" t="s">
        <v>13</v>
      </c>
      <c r="C4" s="36" t="s">
        <v>208</v>
      </c>
    </row>
    <row r="6" spans="1:3" x14ac:dyDescent="0.2">
      <c r="A6" s="7"/>
    </row>
    <row r="7" spans="1:3" x14ac:dyDescent="0.2">
      <c r="A7" s="42"/>
    </row>
    <row r="8" spans="1:3" s="11" customFormat="1" x14ac:dyDescent="0.2">
      <c r="A8" s="22"/>
    </row>
    <row r="9" spans="1:3" s="11" customFormat="1" x14ac:dyDescent="0.2">
      <c r="A9" s="22"/>
    </row>
    <row r="10" spans="1:3" s="11" customFormat="1" x14ac:dyDescent="0.2">
      <c r="A10" s="92" t="s">
        <v>285</v>
      </c>
    </row>
    <row r="11" spans="1:3" s="11" customFormat="1" x14ac:dyDescent="0.2">
      <c r="A11" s="22"/>
    </row>
    <row r="12" spans="1:3" s="11" customFormat="1" x14ac:dyDescent="0.2">
      <c r="A12" s="7"/>
    </row>
    <row r="13" spans="1:3" s="42" customFormat="1" x14ac:dyDescent="0.2">
      <c r="A13" s="7"/>
    </row>
    <row r="14" spans="1:3" s="42" customFormat="1" x14ac:dyDescent="0.2">
      <c r="A14" s="7"/>
    </row>
    <row r="15" spans="1:3" s="92" customFormat="1" x14ac:dyDescent="0.2">
      <c r="A15" s="7"/>
    </row>
    <row r="16" spans="1:3" s="42" customFormat="1" x14ac:dyDescent="0.2">
      <c r="A16" s="7"/>
    </row>
    <row r="17" spans="1:3" s="11" customFormat="1" x14ac:dyDescent="0.2">
      <c r="A17" s="7"/>
      <c r="B17" s="10"/>
    </row>
    <row r="18" spans="1:3" s="11" customFormat="1" x14ac:dyDescent="0.2">
      <c r="A18" s="7"/>
      <c r="B18" s="42"/>
      <c r="C18" s="42"/>
    </row>
    <row r="19" spans="1:3" s="11" customFormat="1" x14ac:dyDescent="0.2">
      <c r="A19" s="7"/>
      <c r="C19" s="42"/>
    </row>
    <row r="20" spans="1:3" s="11" customFormat="1" ht="15.75" x14ac:dyDescent="0.25">
      <c r="A20" s="13"/>
      <c r="B20" s="13"/>
      <c r="C20" s="42"/>
    </row>
    <row r="21" spans="1:3" s="11" customFormat="1" x14ac:dyDescent="0.2">
      <c r="A21" s="7"/>
      <c r="C21" s="42"/>
    </row>
    <row r="22" spans="1:3" s="11" customFormat="1" x14ac:dyDescent="0.2">
      <c r="A22" s="7"/>
    </row>
    <row r="23" spans="1:3" s="11" customFormat="1" x14ac:dyDescent="0.2">
      <c r="A23" s="7"/>
      <c r="B23" s="42"/>
    </row>
    <row r="24" spans="1:3" s="11" customFormat="1" x14ac:dyDescent="0.2">
      <c r="A24" s="7"/>
      <c r="B24" s="10"/>
    </row>
    <row r="25" spans="1:3" s="11" customFormat="1" x14ac:dyDescent="0.2">
      <c r="A25" s="7"/>
    </row>
    <row r="26" spans="1:3" s="11" customFormat="1" x14ac:dyDescent="0.2">
      <c r="A26" s="7"/>
    </row>
    <row r="27" spans="1:3" s="11" customFormat="1" x14ac:dyDescent="0.2">
      <c r="A27" s="7"/>
      <c r="B27" s="42"/>
      <c r="C27" s="92"/>
    </row>
    <row r="28" spans="1:3" s="11" customFormat="1" x14ac:dyDescent="0.2">
      <c r="A28" s="7"/>
      <c r="C28" s="42"/>
    </row>
    <row r="29" spans="1:3" s="11" customFormat="1" x14ac:dyDescent="0.2">
      <c r="A29" s="14"/>
      <c r="B29" s="15"/>
      <c r="C29" s="42"/>
    </row>
    <row r="30" spans="1:3" s="11" customFormat="1" x14ac:dyDescent="0.2">
      <c r="A30" s="14"/>
      <c r="B30" s="15"/>
      <c r="C30" s="42"/>
    </row>
    <row r="31" spans="1:3" s="11" customFormat="1" x14ac:dyDescent="0.2">
      <c r="A31" s="14"/>
      <c r="B31" s="15"/>
    </row>
    <row r="32" spans="1:3" s="11" customFormat="1" x14ac:dyDescent="0.2">
      <c r="A32" s="14"/>
      <c r="B32" s="15"/>
    </row>
    <row r="33" spans="1:3" s="11" customFormat="1" x14ac:dyDescent="0.2">
      <c r="A33" s="7"/>
    </row>
    <row r="34" spans="1:3" s="11" customFormat="1" x14ac:dyDescent="0.2">
      <c r="A34" s="7"/>
    </row>
    <row r="35" spans="1:3" s="42" customFormat="1" x14ac:dyDescent="0.2">
      <c r="A35" s="14"/>
    </row>
    <row r="36" spans="1:3" s="11" customFormat="1" x14ac:dyDescent="0.2">
      <c r="B36" s="10"/>
      <c r="C36" s="42"/>
    </row>
    <row r="37" spans="1:3" s="11" customFormat="1" x14ac:dyDescent="0.2">
      <c r="A37" s="7"/>
      <c r="C37" s="42"/>
    </row>
    <row r="38" spans="1:3" s="11" customFormat="1" x14ac:dyDescent="0.2">
      <c r="A38" s="7"/>
      <c r="C38" s="42"/>
    </row>
    <row r="39" spans="1:3" s="11" customFormat="1" x14ac:dyDescent="0.2">
      <c r="A39" s="14"/>
      <c r="C39" s="42"/>
    </row>
    <row r="40" spans="1:3" s="11" customFormat="1" x14ac:dyDescent="0.2">
      <c r="A40" s="7"/>
      <c r="C40" s="42"/>
    </row>
    <row r="41" spans="1:3" s="11" customFormat="1" x14ac:dyDescent="0.2">
      <c r="A41" s="7"/>
    </row>
    <row r="42" spans="1:3" s="11" customFormat="1" ht="12.75" customHeight="1" x14ac:dyDescent="0.2">
      <c r="A42" s="14"/>
      <c r="B42" s="42"/>
    </row>
    <row r="43" spans="1:3" s="11" customFormat="1" x14ac:dyDescent="0.2">
      <c r="A43" s="7"/>
    </row>
    <row r="44" spans="1:3" s="42" customFormat="1" x14ac:dyDescent="0.2">
      <c r="A44" s="7"/>
    </row>
    <row r="45" spans="1:3" s="11" customFormat="1" x14ac:dyDescent="0.2">
      <c r="A45" s="7"/>
    </row>
    <row r="46" spans="1:3" s="11" customFormat="1" x14ac:dyDescent="0.2">
      <c r="A46" s="7"/>
      <c r="B46" s="42"/>
      <c r="C46" s="42"/>
    </row>
    <row r="47" spans="1:3" x14ac:dyDescent="0.2">
      <c r="A47" s="7"/>
      <c r="B47" s="11"/>
      <c r="C47" s="42"/>
    </row>
    <row r="48" spans="1:3" x14ac:dyDescent="0.2">
      <c r="A48" s="7"/>
      <c r="C48" s="42"/>
    </row>
    <row r="49" spans="1:4" x14ac:dyDescent="0.2">
      <c r="A49" s="7"/>
      <c r="B49" s="10"/>
    </row>
    <row r="50" spans="1:4" x14ac:dyDescent="0.2">
      <c r="A50" s="7"/>
      <c r="B50" s="42"/>
    </row>
    <row r="51" spans="1:4" x14ac:dyDescent="0.2">
      <c r="A51" s="7"/>
      <c r="D51" s="11"/>
    </row>
    <row r="52" spans="1:4" x14ac:dyDescent="0.2">
      <c r="A52" s="7"/>
      <c r="D52" s="11"/>
    </row>
    <row r="53" spans="1:4" x14ac:dyDescent="0.2">
      <c r="A53" s="7"/>
      <c r="B53" s="10"/>
      <c r="D53" s="11"/>
    </row>
    <row r="54" spans="1:4" x14ac:dyDescent="0.2">
      <c r="A54" s="7"/>
    </row>
    <row r="55" spans="1:4" x14ac:dyDescent="0.2">
      <c r="A55" s="7"/>
    </row>
    <row r="58" spans="1:4" s="7" customFormat="1" x14ac:dyDescent="0.2"/>
  </sheetData>
  <dataConsolidate leftLabels="1" link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J148"/>
  <sheetViews>
    <sheetView showGridLines="0" zoomScale="70" zoomScaleNormal="70" zoomScaleSheetLayoutView="50" workbookViewId="0">
      <selection activeCell="E33" sqref="E33:I33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175.85546875" style="18" hidden="1" customWidth="1" outlineLevel="1"/>
    <col min="4" max="4" width="2.85546875" style="117" customWidth="1" collapsed="1"/>
    <col min="5" max="9" width="20.7109375" style="100" customWidth="1"/>
    <col min="10" max="10" width="2" style="102" customWidth="1"/>
    <col min="11" max="88" width="9.140625" style="121"/>
    <col min="89" max="16384" width="9.140625" style="93"/>
  </cols>
  <sheetData>
    <row r="1" spans="1:88" ht="46.5" x14ac:dyDescent="0.7">
      <c r="A1" s="317" t="s">
        <v>583</v>
      </c>
      <c r="B1" s="235"/>
      <c r="C1" s="224"/>
      <c r="D1" s="225"/>
      <c r="E1" s="432"/>
      <c r="F1" s="432"/>
      <c r="G1" s="432"/>
      <c r="H1" s="432"/>
      <c r="I1" s="432"/>
      <c r="J1" s="109"/>
    </row>
    <row r="2" spans="1:88" s="126" customFormat="1" ht="21" x14ac:dyDescent="0.2">
      <c r="A2" s="236" t="s">
        <v>325</v>
      </c>
      <c r="B2" s="226"/>
      <c r="C2" s="226" t="s">
        <v>326</v>
      </c>
      <c r="D2" s="226"/>
      <c r="E2" s="255" t="s">
        <v>621</v>
      </c>
      <c r="F2" s="255" t="s">
        <v>599</v>
      </c>
      <c r="G2" s="255" t="s">
        <v>600</v>
      </c>
      <c r="H2" s="255" t="s">
        <v>601</v>
      </c>
      <c r="I2" s="255" t="s">
        <v>602</v>
      </c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</row>
    <row r="3" spans="1:88" s="92" customFormat="1" ht="3" customHeight="1" x14ac:dyDescent="0.35">
      <c r="A3" s="234"/>
      <c r="B3" s="106"/>
      <c r="C3" s="106"/>
      <c r="D3" s="106"/>
      <c r="E3" s="103"/>
      <c r="F3" s="103"/>
      <c r="G3" s="103"/>
      <c r="H3" s="103"/>
      <c r="I3" s="103"/>
      <c r="J3" s="10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</row>
    <row r="4" spans="1:88" s="158" customFormat="1" ht="20.100000000000001" customHeight="1" x14ac:dyDescent="0.2">
      <c r="A4" s="179" t="s">
        <v>603</v>
      </c>
      <c r="B4" s="179"/>
      <c r="C4" s="179" t="s">
        <v>327</v>
      </c>
      <c r="D4" s="155"/>
      <c r="E4" s="304">
        <v>12.237014</v>
      </c>
      <c r="F4" s="289">
        <v>12.171547</v>
      </c>
      <c r="G4" s="289">
        <v>12.679881</v>
      </c>
      <c r="H4" s="289">
        <v>12.180495000000001</v>
      </c>
      <c r="I4" s="289">
        <v>11.857936</v>
      </c>
      <c r="J4" s="134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</row>
    <row r="5" spans="1:88" s="159" customFormat="1" ht="20.100000000000001" customHeight="1" x14ac:dyDescent="0.2">
      <c r="A5" s="155" t="s">
        <v>604</v>
      </c>
      <c r="B5" s="154"/>
      <c r="C5" s="155" t="s">
        <v>328</v>
      </c>
      <c r="D5" s="154"/>
      <c r="E5" s="305">
        <v>8.0627449999999996</v>
      </c>
      <c r="F5" s="290">
        <v>9.5197409999999998</v>
      </c>
      <c r="G5" s="290">
        <v>9.7453190000000003</v>
      </c>
      <c r="H5" s="290">
        <v>10.355423</v>
      </c>
      <c r="I5" s="290">
        <v>10.060893</v>
      </c>
      <c r="J5" s="134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</row>
    <row r="6" spans="1:88" s="159" customFormat="1" ht="20.100000000000001" customHeight="1" x14ac:dyDescent="0.2">
      <c r="A6" s="238" t="s">
        <v>605</v>
      </c>
      <c r="B6" s="251"/>
      <c r="C6" s="252" t="s">
        <v>329</v>
      </c>
      <c r="D6" s="251"/>
      <c r="E6" s="306">
        <v>23.621449999999999</v>
      </c>
      <c r="F6" s="291">
        <v>21.283801</v>
      </c>
      <c r="G6" s="291">
        <v>21.573194000000001</v>
      </c>
      <c r="H6" s="291">
        <v>20.877234000000001</v>
      </c>
      <c r="I6" s="291">
        <v>21.003952000000002</v>
      </c>
      <c r="J6" s="134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</row>
    <row r="7" spans="1:88" s="159" customFormat="1" ht="20.100000000000001" customHeight="1" x14ac:dyDescent="0.2">
      <c r="A7" s="238" t="s">
        <v>606</v>
      </c>
      <c r="B7" s="251"/>
      <c r="C7" s="252" t="s">
        <v>330</v>
      </c>
      <c r="D7" s="251"/>
      <c r="E7" s="306">
        <v>-15.558705</v>
      </c>
      <c r="F7" s="291">
        <v>-11.764060000000001</v>
      </c>
      <c r="G7" s="291">
        <v>-11.827875000000001</v>
      </c>
      <c r="H7" s="291">
        <v>-10.521811</v>
      </c>
      <c r="I7" s="291">
        <v>-10.943059</v>
      </c>
      <c r="J7" s="134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</row>
    <row r="8" spans="1:88" s="159" customFormat="1" ht="20.100000000000001" customHeight="1" x14ac:dyDescent="0.2">
      <c r="A8" s="155" t="s">
        <v>607</v>
      </c>
      <c r="B8" s="154"/>
      <c r="C8" s="155" t="s">
        <v>331</v>
      </c>
      <c r="D8" s="154"/>
      <c r="E8" s="305">
        <v>0.91414399999999996</v>
      </c>
      <c r="F8" s="290">
        <v>1.065609</v>
      </c>
      <c r="G8" s="290">
        <v>1.000902</v>
      </c>
      <c r="H8" s="290">
        <v>1.0166519999999999</v>
      </c>
      <c r="I8" s="290">
        <v>1.268588</v>
      </c>
      <c r="J8" s="134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</row>
    <row r="9" spans="1:88" s="159" customFormat="1" ht="20.100000000000001" customHeight="1" x14ac:dyDescent="0.2">
      <c r="A9" s="239" t="s">
        <v>608</v>
      </c>
      <c r="B9" s="251"/>
      <c r="C9" s="195" t="s">
        <v>332</v>
      </c>
      <c r="D9" s="251"/>
      <c r="E9" s="306">
        <v>3.828319</v>
      </c>
      <c r="F9" s="291">
        <v>6.4762120000000003</v>
      </c>
      <c r="G9" s="291">
        <v>4.9226299999999998</v>
      </c>
      <c r="H9" s="291">
        <v>3.0777519999999998</v>
      </c>
      <c r="I9" s="291">
        <v>7.5347910000000002</v>
      </c>
      <c r="J9" s="134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</row>
    <row r="10" spans="1:88" s="159" customFormat="1" ht="20.100000000000001" customHeight="1" x14ac:dyDescent="0.2">
      <c r="A10" s="239" t="s">
        <v>609</v>
      </c>
      <c r="B10" s="251"/>
      <c r="C10" s="195" t="s">
        <v>333</v>
      </c>
      <c r="D10" s="251"/>
      <c r="E10" s="306">
        <v>-2.9141750000000002</v>
      </c>
      <c r="F10" s="291">
        <v>-5.4106030000000001</v>
      </c>
      <c r="G10" s="291">
        <v>-3.9217279999999999</v>
      </c>
      <c r="H10" s="291">
        <v>-2.0611000000000002</v>
      </c>
      <c r="I10" s="291">
        <v>-6.266203</v>
      </c>
      <c r="J10" s="134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</row>
    <row r="11" spans="1:88" s="159" customFormat="1" ht="20.100000000000001" customHeight="1" x14ac:dyDescent="0.2">
      <c r="A11" s="180" t="s">
        <v>373</v>
      </c>
      <c r="B11" s="154"/>
      <c r="C11" s="180" t="s">
        <v>334</v>
      </c>
      <c r="D11" s="154"/>
      <c r="E11" s="305">
        <v>0.45180700000000001</v>
      </c>
      <c r="F11" s="290">
        <v>-0.77185599999999999</v>
      </c>
      <c r="G11" s="290">
        <v>-1.0959129999999999</v>
      </c>
      <c r="H11" s="290">
        <v>-1.1755230000000001</v>
      </c>
      <c r="I11" s="290">
        <v>-1.1055839999999999</v>
      </c>
      <c r="J11" s="134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</row>
    <row r="12" spans="1:88" s="159" customFormat="1" ht="20.100000000000001" customHeight="1" x14ac:dyDescent="0.2">
      <c r="A12" s="180" t="s">
        <v>374</v>
      </c>
      <c r="B12" s="154"/>
      <c r="C12" s="180" t="s">
        <v>335</v>
      </c>
      <c r="D12" s="154"/>
      <c r="E12" s="305">
        <v>1.2459999999999999E-3</v>
      </c>
      <c r="F12" s="290">
        <v>2.382E-3</v>
      </c>
      <c r="G12" s="290">
        <v>3.9630000000000004E-3</v>
      </c>
      <c r="H12" s="290">
        <v>0.10435899999999999</v>
      </c>
      <c r="I12" s="290">
        <v>7.5799999999999999E-4</v>
      </c>
      <c r="J12" s="134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</row>
    <row r="13" spans="1:88" s="159" customFormat="1" ht="20.100000000000001" customHeight="1" x14ac:dyDescent="0.2">
      <c r="A13" s="180" t="s">
        <v>610</v>
      </c>
      <c r="B13" s="154"/>
      <c r="C13" s="180" t="s">
        <v>336</v>
      </c>
      <c r="D13" s="154"/>
      <c r="E13" s="305">
        <v>0.67350699999999997</v>
      </c>
      <c r="F13" s="290">
        <v>0.50156199999999995</v>
      </c>
      <c r="G13" s="290">
        <v>0.54552800000000001</v>
      </c>
      <c r="H13" s="290">
        <v>0.48744999999999999</v>
      </c>
      <c r="I13" s="290">
        <v>0.47728300000000001</v>
      </c>
      <c r="J13" s="134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</row>
    <row r="14" spans="1:88" s="159" customFormat="1" ht="20.100000000000001" customHeight="1" x14ac:dyDescent="0.2">
      <c r="A14" s="180" t="s">
        <v>611</v>
      </c>
      <c r="B14" s="154"/>
      <c r="C14" s="180" t="s">
        <v>337</v>
      </c>
      <c r="D14" s="154"/>
      <c r="E14" s="305">
        <v>8.0509999999999998E-2</v>
      </c>
      <c r="F14" s="290">
        <v>0.52688500000000005</v>
      </c>
      <c r="G14" s="290">
        <v>0.39856000000000003</v>
      </c>
      <c r="H14" s="290">
        <v>0.16980000000000001</v>
      </c>
      <c r="I14" s="290">
        <v>3.0379049999999999</v>
      </c>
      <c r="J14" s="134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</row>
    <row r="15" spans="1:88" s="159" customFormat="1" ht="20.100000000000001" customHeight="1" x14ac:dyDescent="0.2">
      <c r="A15" s="180" t="s">
        <v>612</v>
      </c>
      <c r="B15" s="154"/>
      <c r="C15" s="180" t="s">
        <v>338</v>
      </c>
      <c r="D15" s="154"/>
      <c r="E15" s="305">
        <v>-1.464321</v>
      </c>
      <c r="F15" s="290">
        <v>-1.4349890000000001</v>
      </c>
      <c r="G15" s="290">
        <v>-1.3958280000000001</v>
      </c>
      <c r="H15" s="290">
        <v>-0.55767</v>
      </c>
      <c r="I15" s="290">
        <v>-1.3036289999999999</v>
      </c>
      <c r="J15" s="13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</row>
    <row r="16" spans="1:88" s="159" customFormat="1" ht="20.100000000000001" customHeight="1" thickBot="1" x14ac:dyDescent="0.25">
      <c r="A16" s="180" t="s">
        <v>613</v>
      </c>
      <c r="B16" s="154"/>
      <c r="C16" s="180" t="s">
        <v>339</v>
      </c>
      <c r="D16" s="154"/>
      <c r="E16" s="305">
        <v>0.59198799999999996</v>
      </c>
      <c r="F16" s="290">
        <v>0.249864</v>
      </c>
      <c r="G16" s="290">
        <v>-1.1104320000000001</v>
      </c>
      <c r="H16" s="290">
        <v>0.33696100000000001</v>
      </c>
      <c r="I16" s="290">
        <v>-3.5659550000000002</v>
      </c>
      <c r="J16" s="13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</row>
    <row r="17" spans="1:88" s="249" customFormat="1" ht="24.95" customHeight="1" thickBot="1" x14ac:dyDescent="0.25">
      <c r="A17" s="240" t="s">
        <v>379</v>
      </c>
      <c r="B17" s="241"/>
      <c r="C17" s="240" t="s">
        <v>340</v>
      </c>
      <c r="D17" s="154"/>
      <c r="E17" s="307">
        <v>21.548639999999999</v>
      </c>
      <c r="F17" s="292">
        <v>21.830745</v>
      </c>
      <c r="G17" s="292">
        <v>20.771979999999999</v>
      </c>
      <c r="H17" s="292">
        <v>22.917947000000002</v>
      </c>
      <c r="I17" s="292">
        <v>20.728194999999999</v>
      </c>
      <c r="J17" s="242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</row>
    <row r="18" spans="1:88" s="159" customFormat="1" ht="20.100000000000001" customHeight="1" x14ac:dyDescent="0.2">
      <c r="A18" s="181" t="s">
        <v>303</v>
      </c>
      <c r="B18" s="228"/>
      <c r="C18" s="181" t="s">
        <v>341</v>
      </c>
      <c r="D18" s="154"/>
      <c r="E18" s="308">
        <v>-13.362581</v>
      </c>
      <c r="F18" s="293">
        <v>-15.829765</v>
      </c>
      <c r="G18" s="293">
        <v>-14.799771</v>
      </c>
      <c r="H18" s="293">
        <v>-13.053345</v>
      </c>
      <c r="I18" s="293">
        <v>-14.470858</v>
      </c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</row>
    <row r="19" spans="1:88" s="159" customFormat="1" ht="20.100000000000001" customHeight="1" x14ac:dyDescent="0.2">
      <c r="A19" s="180" t="s">
        <v>304</v>
      </c>
      <c r="B19" s="154"/>
      <c r="C19" s="180" t="s">
        <v>342</v>
      </c>
      <c r="D19" s="154"/>
      <c r="E19" s="305">
        <v>-2.610382</v>
      </c>
      <c r="F19" s="290">
        <v>-1.38046</v>
      </c>
      <c r="G19" s="290">
        <v>-2.1098270000000001</v>
      </c>
      <c r="H19" s="290">
        <v>-1.280923</v>
      </c>
      <c r="I19" s="290">
        <v>-1.3637889999999999</v>
      </c>
      <c r="J19" s="13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</row>
    <row r="20" spans="1:88" s="159" customFormat="1" ht="20.100000000000001" customHeight="1" x14ac:dyDescent="0.2">
      <c r="A20" s="239" t="s">
        <v>614</v>
      </c>
      <c r="B20" s="251"/>
      <c r="C20" s="195" t="s">
        <v>343</v>
      </c>
      <c r="D20" s="251"/>
      <c r="E20" s="306">
        <v>-2.6053850000000001</v>
      </c>
      <c r="F20" s="291">
        <v>-1.3818760000000001</v>
      </c>
      <c r="G20" s="291">
        <v>1.2297290000000001</v>
      </c>
      <c r="H20" s="291">
        <v>-1.336973</v>
      </c>
      <c r="I20" s="291">
        <v>-1.3370949999999999</v>
      </c>
      <c r="J20" s="13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</row>
    <row r="21" spans="1:88" s="159" customFormat="1" ht="20.100000000000001" customHeight="1" x14ac:dyDescent="0.2">
      <c r="A21" s="239" t="s">
        <v>344</v>
      </c>
      <c r="B21" s="251"/>
      <c r="C21" s="195" t="s">
        <v>345</v>
      </c>
      <c r="D21" s="251"/>
      <c r="E21" s="306">
        <v>0</v>
      </c>
      <c r="F21" s="291">
        <v>0</v>
      </c>
      <c r="G21" s="291">
        <v>-6.6464999999999996E-2</v>
      </c>
      <c r="H21" s="291">
        <v>0</v>
      </c>
      <c r="I21" s="291">
        <v>0</v>
      </c>
      <c r="J21" s="134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</row>
    <row r="22" spans="1:88" s="159" customFormat="1" ht="20.100000000000001" customHeight="1" x14ac:dyDescent="0.2">
      <c r="A22" s="239" t="s">
        <v>347</v>
      </c>
      <c r="B22" s="251"/>
      <c r="C22" s="195" t="s">
        <v>346</v>
      </c>
      <c r="D22" s="251"/>
      <c r="E22" s="306">
        <v>0</v>
      </c>
      <c r="F22" s="291">
        <v>0</v>
      </c>
      <c r="G22" s="291">
        <v>0</v>
      </c>
      <c r="H22" s="291">
        <v>0</v>
      </c>
      <c r="I22" s="291">
        <v>0</v>
      </c>
      <c r="J22" s="13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</row>
    <row r="23" spans="1:88" s="159" customFormat="1" ht="20.100000000000001" customHeight="1" x14ac:dyDescent="0.2">
      <c r="A23" s="239" t="s">
        <v>615</v>
      </c>
      <c r="B23" s="251"/>
      <c r="C23" s="195" t="s">
        <v>348</v>
      </c>
      <c r="D23" s="251"/>
      <c r="E23" s="306">
        <v>-4.9969999999999997E-3</v>
      </c>
      <c r="F23" s="291">
        <v>1.4159999999999999E-3</v>
      </c>
      <c r="G23" s="291">
        <v>-3.273091</v>
      </c>
      <c r="H23" s="291">
        <v>5.6050000000000003E-2</v>
      </c>
      <c r="I23" s="291">
        <v>-2.6693999999999999E-2</v>
      </c>
      <c r="J23" s="134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</row>
    <row r="24" spans="1:88" s="159" customFormat="1" ht="20.100000000000001" customHeight="1" thickBot="1" x14ac:dyDescent="0.25">
      <c r="A24" s="180" t="s">
        <v>616</v>
      </c>
      <c r="B24" s="154"/>
      <c r="C24" s="180" t="s">
        <v>349</v>
      </c>
      <c r="D24" s="154"/>
      <c r="E24" s="305">
        <v>0</v>
      </c>
      <c r="F24" s="290">
        <v>0</v>
      </c>
      <c r="G24" s="290">
        <v>0</v>
      </c>
      <c r="H24" s="290">
        <v>0</v>
      </c>
      <c r="I24" s="290">
        <v>0</v>
      </c>
      <c r="J24" s="134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</row>
    <row r="25" spans="1:88" s="162" customFormat="1" ht="24.95" customHeight="1" thickBot="1" x14ac:dyDescent="0.25">
      <c r="A25" s="240" t="s">
        <v>384</v>
      </c>
      <c r="B25" s="241"/>
      <c r="C25" s="240" t="s">
        <v>350</v>
      </c>
      <c r="D25" s="154"/>
      <c r="E25" s="307">
        <v>5.5756769999999998</v>
      </c>
      <c r="F25" s="292">
        <v>4.62052</v>
      </c>
      <c r="G25" s="292">
        <v>3.8623820000000002</v>
      </c>
      <c r="H25" s="292">
        <v>8.5836790000000001</v>
      </c>
      <c r="I25" s="292">
        <v>4.893548</v>
      </c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</row>
    <row r="26" spans="1:88" s="159" customFormat="1" ht="20.100000000000001" customHeight="1" thickBot="1" x14ac:dyDescent="0.25">
      <c r="A26" s="180" t="s">
        <v>617</v>
      </c>
      <c r="B26" s="154"/>
      <c r="C26" s="180" t="s">
        <v>351</v>
      </c>
      <c r="D26" s="154"/>
      <c r="E26" s="305">
        <v>-0.40803299999999998</v>
      </c>
      <c r="F26" s="290">
        <v>-0.50053999999999998</v>
      </c>
      <c r="G26" s="290">
        <v>1.4986699999999999</v>
      </c>
      <c r="H26" s="290">
        <v>-0.84428400000000003</v>
      </c>
      <c r="I26" s="290">
        <v>-0.84792400000000001</v>
      </c>
      <c r="J26" s="13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</row>
    <row r="27" spans="1:88" s="162" customFormat="1" ht="24.95" customHeight="1" thickBot="1" x14ac:dyDescent="0.25">
      <c r="A27" s="253" t="s">
        <v>386</v>
      </c>
      <c r="B27" s="254"/>
      <c r="C27" s="253" t="s">
        <v>352</v>
      </c>
      <c r="D27" s="154"/>
      <c r="E27" s="308">
        <v>5.1676440000000001</v>
      </c>
      <c r="F27" s="293">
        <v>4.11998</v>
      </c>
      <c r="G27" s="293">
        <v>5.3610519999999999</v>
      </c>
      <c r="H27" s="293">
        <v>7.739395</v>
      </c>
      <c r="I27" s="293">
        <v>4.0456240000000001</v>
      </c>
      <c r="J27" s="160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</row>
    <row r="28" spans="1:88" s="159" customFormat="1" ht="20.100000000000001" customHeight="1" x14ac:dyDescent="0.2">
      <c r="A28" s="250" t="s">
        <v>618</v>
      </c>
      <c r="B28" s="154"/>
      <c r="C28" s="180" t="s">
        <v>353</v>
      </c>
      <c r="D28" s="154"/>
      <c r="E28" s="308">
        <v>0</v>
      </c>
      <c r="F28" s="293">
        <v>0</v>
      </c>
      <c r="G28" s="293">
        <v>0</v>
      </c>
      <c r="H28" s="293">
        <v>0</v>
      </c>
      <c r="I28" s="293">
        <v>0</v>
      </c>
      <c r="J28" s="13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</row>
    <row r="29" spans="1:88" s="159" customFormat="1" ht="20.100000000000001" customHeight="1" x14ac:dyDescent="0.2">
      <c r="A29" s="250" t="s">
        <v>395</v>
      </c>
      <c r="B29" s="154"/>
      <c r="C29" s="182" t="s">
        <v>354</v>
      </c>
      <c r="D29" s="154"/>
      <c r="E29" s="305">
        <v>5.1676440000000001</v>
      </c>
      <c r="F29" s="290">
        <v>4.11998</v>
      </c>
      <c r="G29" s="290">
        <v>5.3610519999999999</v>
      </c>
      <c r="H29" s="290">
        <v>7.739395</v>
      </c>
      <c r="I29" s="290">
        <v>4.0456240000000001</v>
      </c>
      <c r="J29" s="13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</row>
    <row r="30" spans="1:88" s="159" customFormat="1" ht="20.100000000000001" customHeight="1" x14ac:dyDescent="0.2">
      <c r="A30" s="301" t="s">
        <v>355</v>
      </c>
      <c r="B30" s="251"/>
      <c r="C30" s="195" t="s">
        <v>357</v>
      </c>
      <c r="D30" s="251"/>
      <c r="E30" s="306">
        <v>4.1430040000000004</v>
      </c>
      <c r="F30" s="291">
        <v>2.795299</v>
      </c>
      <c r="G30" s="291">
        <v>4.2159089999999999</v>
      </c>
      <c r="H30" s="291">
        <v>5.4987709999999996</v>
      </c>
      <c r="I30" s="291">
        <v>5.0337740000000002</v>
      </c>
      <c r="J30" s="134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</row>
    <row r="31" spans="1:88" s="159" customFormat="1" ht="20.100000000000001" customHeight="1" x14ac:dyDescent="0.2">
      <c r="A31" s="301" t="s">
        <v>356</v>
      </c>
      <c r="B31" s="251"/>
      <c r="C31" s="195" t="s">
        <v>358</v>
      </c>
      <c r="D31" s="251"/>
      <c r="E31" s="306">
        <v>1.02464</v>
      </c>
      <c r="F31" s="291">
        <v>1.324681</v>
      </c>
      <c r="G31" s="291">
        <v>1.145143</v>
      </c>
      <c r="H31" s="291">
        <v>2.2406239999999999</v>
      </c>
      <c r="I31" s="291">
        <v>-0.98814999999999997</v>
      </c>
      <c r="J31" s="134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</row>
    <row r="32" spans="1:88" s="159" customFormat="1" ht="20.100000000000001" customHeight="1" thickBot="1" x14ac:dyDescent="0.25">
      <c r="A32" s="183"/>
      <c r="B32" s="183"/>
      <c r="C32" s="183"/>
      <c r="D32" s="154"/>
      <c r="E32" s="309"/>
      <c r="F32" s="294"/>
      <c r="G32" s="294"/>
      <c r="H32" s="294"/>
      <c r="I32" s="294"/>
      <c r="J32" s="134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</row>
    <row r="33" spans="1:88" s="159" customFormat="1" ht="24.95" customHeight="1" x14ac:dyDescent="0.35">
      <c r="A33" s="228" t="s">
        <v>619</v>
      </c>
      <c r="B33" s="163"/>
      <c r="C33" s="177"/>
      <c r="D33" s="163"/>
      <c r="E33" s="418">
        <v>3037</v>
      </c>
      <c r="F33" s="419">
        <v>842.25931000000003</v>
      </c>
      <c r="G33" s="419">
        <v>839</v>
      </c>
      <c r="H33" s="419">
        <v>799</v>
      </c>
      <c r="I33" s="419">
        <v>791.93015100000002</v>
      </c>
      <c r="J33" s="13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</row>
    <row r="34" spans="1:88" s="159" customFormat="1" ht="24.95" customHeight="1" x14ac:dyDescent="0.35">
      <c r="A34" s="154" t="s">
        <v>409</v>
      </c>
      <c r="B34" s="117"/>
      <c r="C34" s="178"/>
      <c r="D34" s="117"/>
      <c r="E34" s="314">
        <v>36.966602000000002</v>
      </c>
      <c r="F34" s="296">
        <v>37.024543000000001</v>
      </c>
      <c r="G34" s="296">
        <v>38.978506000000003</v>
      </c>
      <c r="H34" s="296">
        <v>37.494743</v>
      </c>
      <c r="I34" s="296">
        <v>50.245460999999999</v>
      </c>
      <c r="J34" s="16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</row>
    <row r="35" spans="1:88" s="101" customFormat="1" ht="24.95" customHeight="1" x14ac:dyDescent="0.35">
      <c r="A35" s="229" t="s">
        <v>361</v>
      </c>
      <c r="B35" s="117"/>
      <c r="C35" s="178"/>
      <c r="D35" s="117"/>
      <c r="E35" s="310">
        <v>353</v>
      </c>
      <c r="F35" s="295">
        <v>124.61951123999999</v>
      </c>
      <c r="G35" s="295">
        <v>124.9460650325</v>
      </c>
      <c r="H35" s="295">
        <v>119.38318528000001</v>
      </c>
      <c r="I35" s="295">
        <v>131.45650845500001</v>
      </c>
      <c r="J35" s="10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</row>
    <row r="36" spans="1:88" s="101" customFormat="1" ht="24.95" customHeight="1" x14ac:dyDescent="0.35">
      <c r="A36" s="154" t="s">
        <v>389</v>
      </c>
      <c r="B36" s="117"/>
      <c r="C36" s="104"/>
      <c r="D36" s="117"/>
      <c r="E36" s="311">
        <v>0.16</v>
      </c>
      <c r="F36" s="230">
        <v>0.13</v>
      </c>
      <c r="G36" s="230">
        <v>0.16086900000000001</v>
      </c>
      <c r="H36" s="230">
        <v>0.22472</v>
      </c>
      <c r="I36" s="230">
        <v>0.121673</v>
      </c>
      <c r="J36" s="10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</row>
    <row r="37" spans="1:88" s="101" customFormat="1" ht="24.95" customHeight="1" x14ac:dyDescent="0.35">
      <c r="A37" s="154" t="s">
        <v>390</v>
      </c>
      <c r="B37" s="117"/>
      <c r="C37" s="104"/>
      <c r="D37" s="117"/>
      <c r="E37" s="311">
        <v>0.56285399999999997</v>
      </c>
      <c r="F37" s="230">
        <v>0.71610399999999996</v>
      </c>
      <c r="G37" s="230">
        <v>0.66441399999999995</v>
      </c>
      <c r="H37" s="230">
        <v>0.529192</v>
      </c>
      <c r="I37" s="230">
        <v>0.58045100000000005</v>
      </c>
      <c r="J37" s="102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</row>
    <row r="38" spans="1:88" s="101" customFormat="1" ht="24.95" customHeight="1" x14ac:dyDescent="0.35">
      <c r="A38" s="154" t="s">
        <v>391</v>
      </c>
      <c r="B38" s="117"/>
      <c r="C38" s="104"/>
      <c r="D38" s="117"/>
      <c r="E38" s="311">
        <v>0.981128</v>
      </c>
      <c r="F38" s="230">
        <v>0.95701599999999998</v>
      </c>
      <c r="G38" s="230">
        <v>0.976136</v>
      </c>
      <c r="H38" s="230">
        <v>0.96718899999999997</v>
      </c>
      <c r="I38" s="230">
        <v>0.95600099999999999</v>
      </c>
      <c r="J38" s="10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</row>
    <row r="39" spans="1:88" s="101" customFormat="1" ht="24.95" customHeight="1" thickBot="1" x14ac:dyDescent="0.4">
      <c r="A39" s="231" t="s">
        <v>392</v>
      </c>
      <c r="B39" s="232"/>
      <c r="C39" s="104"/>
      <c r="D39" s="117"/>
      <c r="E39" s="312"/>
      <c r="F39" s="233"/>
      <c r="G39" s="233"/>
      <c r="H39" s="233"/>
      <c r="I39" s="233"/>
      <c r="J39" s="102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</row>
    <row r="40" spans="1:88" s="101" customFormat="1" x14ac:dyDescent="0.25">
      <c r="A40" s="104"/>
      <c r="B40" s="104"/>
      <c r="C40" s="104"/>
      <c r="D40" s="117"/>
      <c r="E40" s="102"/>
      <c r="F40" s="102"/>
      <c r="G40" s="102"/>
      <c r="H40" s="102"/>
      <c r="I40" s="102"/>
      <c r="J40" s="10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</row>
    <row r="41" spans="1:88" s="101" customFormat="1" x14ac:dyDescent="0.25">
      <c r="A41" s="104"/>
      <c r="B41" s="104"/>
      <c r="C41" s="104"/>
      <c r="D41" s="117"/>
      <c r="E41" s="102"/>
      <c r="F41" s="102"/>
      <c r="G41" s="102"/>
      <c r="H41" s="102"/>
      <c r="I41" s="102"/>
      <c r="J41" s="102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</row>
    <row r="42" spans="1:88" s="101" customFormat="1" x14ac:dyDescent="0.25">
      <c r="A42" s="104"/>
      <c r="B42" s="104"/>
      <c r="C42" s="104"/>
      <c r="D42" s="117"/>
      <c r="E42" s="102"/>
      <c r="F42" s="102"/>
      <c r="G42" s="102"/>
      <c r="H42" s="102"/>
      <c r="I42" s="102"/>
      <c r="J42" s="102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</row>
    <row r="43" spans="1:88" s="101" customFormat="1" x14ac:dyDescent="0.25">
      <c r="A43" s="104"/>
      <c r="B43" s="104"/>
      <c r="C43" s="104"/>
      <c r="D43" s="117"/>
      <c r="E43" s="102"/>
      <c r="F43" s="102"/>
      <c r="G43" s="102"/>
      <c r="H43" s="102"/>
      <c r="I43" s="102"/>
      <c r="J43" s="102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</row>
    <row r="44" spans="1:88" s="101" customFormat="1" x14ac:dyDescent="0.25">
      <c r="A44" s="104"/>
      <c r="B44" s="104"/>
      <c r="C44" s="104"/>
      <c r="D44" s="117"/>
      <c r="E44" s="102"/>
      <c r="F44" s="102"/>
      <c r="G44" s="102"/>
      <c r="H44" s="102"/>
      <c r="I44" s="102"/>
      <c r="J44" s="10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</row>
    <row r="45" spans="1:88" s="101" customFormat="1" x14ac:dyDescent="0.25">
      <c r="A45" s="104"/>
      <c r="B45" s="104"/>
      <c r="C45" s="104"/>
      <c r="D45" s="117"/>
      <c r="E45" s="102"/>
      <c r="F45" s="102"/>
      <c r="G45" s="102"/>
      <c r="H45" s="102"/>
      <c r="I45" s="102"/>
      <c r="J45" s="102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</row>
    <row r="46" spans="1:88" s="101" customFormat="1" x14ac:dyDescent="0.25">
      <c r="A46" s="104"/>
      <c r="B46" s="104"/>
      <c r="C46" s="104"/>
      <c r="D46" s="117"/>
      <c r="E46" s="102"/>
      <c r="F46" s="102"/>
      <c r="G46" s="102"/>
      <c r="H46" s="102"/>
      <c r="I46" s="102"/>
      <c r="J46" s="102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</row>
    <row r="47" spans="1:88" s="101" customFormat="1" x14ac:dyDescent="0.25">
      <c r="A47" s="104"/>
      <c r="B47" s="104"/>
      <c r="C47" s="104"/>
      <c r="D47" s="117"/>
      <c r="E47" s="102"/>
      <c r="F47" s="102"/>
      <c r="G47" s="102"/>
      <c r="H47" s="102"/>
      <c r="I47" s="102"/>
      <c r="J47" s="102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</row>
    <row r="48" spans="1:88" s="101" customFormat="1" x14ac:dyDescent="0.25">
      <c r="A48" s="104"/>
      <c r="B48" s="104"/>
      <c r="C48" s="104"/>
      <c r="D48" s="117"/>
      <c r="E48" s="102"/>
      <c r="F48" s="102"/>
      <c r="G48" s="102"/>
      <c r="H48" s="102"/>
      <c r="I48" s="102"/>
      <c r="J48" s="102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</row>
    <row r="49" spans="1:88" s="101" customFormat="1" x14ac:dyDescent="0.25">
      <c r="A49" s="104"/>
      <c r="B49" s="104"/>
      <c r="C49" s="104"/>
      <c r="D49" s="117"/>
      <c r="E49" s="102"/>
      <c r="F49" s="102"/>
      <c r="G49" s="102"/>
      <c r="H49" s="102"/>
      <c r="I49" s="102"/>
      <c r="J49" s="102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</row>
    <row r="50" spans="1:88" s="101" customFormat="1" x14ac:dyDescent="0.25">
      <c r="A50" s="104"/>
      <c r="B50" s="104"/>
      <c r="C50" s="104"/>
      <c r="D50" s="117"/>
      <c r="E50" s="102"/>
      <c r="F50" s="102"/>
      <c r="G50" s="102"/>
      <c r="H50" s="102"/>
      <c r="I50" s="102"/>
      <c r="J50" s="10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</row>
    <row r="51" spans="1:88" s="101" customFormat="1" x14ac:dyDescent="0.25">
      <c r="A51" s="104"/>
      <c r="B51" s="104"/>
      <c r="C51" s="104"/>
      <c r="D51" s="117"/>
      <c r="E51" s="102"/>
      <c r="F51" s="102"/>
      <c r="G51" s="102"/>
      <c r="H51" s="102"/>
      <c r="I51" s="102"/>
      <c r="J51" s="10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</row>
    <row r="52" spans="1:88" s="101" customFormat="1" x14ac:dyDescent="0.25">
      <c r="A52" s="104"/>
      <c r="B52" s="104"/>
      <c r="C52" s="104"/>
      <c r="D52" s="117"/>
      <c r="E52" s="102"/>
      <c r="F52" s="102"/>
      <c r="G52" s="102"/>
      <c r="H52" s="102"/>
      <c r="I52" s="102"/>
      <c r="J52" s="10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</row>
    <row r="53" spans="1:88" s="101" customFormat="1" x14ac:dyDescent="0.25">
      <c r="A53" s="104"/>
      <c r="B53" s="104"/>
      <c r="C53" s="104"/>
      <c r="D53" s="117"/>
      <c r="E53" s="102"/>
      <c r="F53" s="102"/>
      <c r="G53" s="102"/>
      <c r="H53" s="102"/>
      <c r="I53" s="102"/>
      <c r="J53" s="102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</row>
    <row r="54" spans="1:88" s="101" customFormat="1" x14ac:dyDescent="0.25">
      <c r="A54" s="104"/>
      <c r="B54" s="104"/>
      <c r="C54" s="104"/>
      <c r="D54" s="117"/>
      <c r="E54" s="102"/>
      <c r="F54" s="102"/>
      <c r="G54" s="102"/>
      <c r="H54" s="102"/>
      <c r="I54" s="102"/>
      <c r="J54" s="102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</row>
    <row r="55" spans="1:88" s="101" customFormat="1" x14ac:dyDescent="0.25">
      <c r="A55" s="104"/>
      <c r="B55" s="104"/>
      <c r="C55" s="104"/>
      <c r="D55" s="117"/>
      <c r="E55" s="102"/>
      <c r="F55" s="102"/>
      <c r="G55" s="102"/>
      <c r="H55" s="102"/>
      <c r="I55" s="102"/>
      <c r="J55" s="10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</row>
    <row r="56" spans="1:88" s="101" customFormat="1" x14ac:dyDescent="0.25">
      <c r="A56" s="104"/>
      <c r="B56" s="104"/>
      <c r="C56" s="104"/>
      <c r="D56" s="117"/>
      <c r="E56" s="102"/>
      <c r="F56" s="102"/>
      <c r="G56" s="102"/>
      <c r="H56" s="102"/>
      <c r="I56" s="102"/>
      <c r="J56" s="102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</row>
    <row r="57" spans="1:88" s="101" customFormat="1" x14ac:dyDescent="0.25">
      <c r="A57" s="104"/>
      <c r="B57" s="104"/>
      <c r="C57" s="104"/>
      <c r="D57" s="117"/>
      <c r="E57" s="102"/>
      <c r="F57" s="102"/>
      <c r="G57" s="102"/>
      <c r="H57" s="102"/>
      <c r="I57" s="102"/>
      <c r="J57" s="102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</row>
    <row r="58" spans="1:88" s="101" customFormat="1" x14ac:dyDescent="0.25">
      <c r="A58" s="104"/>
      <c r="B58" s="104"/>
      <c r="C58" s="104"/>
      <c r="D58" s="117"/>
      <c r="E58" s="102"/>
      <c r="F58" s="102"/>
      <c r="G58" s="102"/>
      <c r="H58" s="102"/>
      <c r="I58" s="102"/>
      <c r="J58" s="102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</row>
    <row r="59" spans="1:88" s="101" customFormat="1" x14ac:dyDescent="0.25">
      <c r="A59" s="104"/>
      <c r="B59" s="104"/>
      <c r="C59" s="104"/>
      <c r="D59" s="117"/>
      <c r="E59" s="102"/>
      <c r="F59" s="102"/>
      <c r="G59" s="102"/>
      <c r="H59" s="102"/>
      <c r="I59" s="102"/>
      <c r="J59" s="10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</row>
    <row r="60" spans="1:88" s="101" customFormat="1" x14ac:dyDescent="0.25">
      <c r="A60" s="104"/>
      <c r="B60" s="104"/>
      <c r="C60" s="104"/>
      <c r="D60" s="117"/>
      <c r="E60" s="102"/>
      <c r="F60" s="102"/>
      <c r="G60" s="102"/>
      <c r="H60" s="102"/>
      <c r="I60" s="102"/>
      <c r="J60" s="10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</row>
    <row r="61" spans="1:88" s="101" customFormat="1" x14ac:dyDescent="0.25">
      <c r="A61" s="104"/>
      <c r="B61" s="104"/>
      <c r="C61" s="104"/>
      <c r="D61" s="117"/>
      <c r="E61" s="102"/>
      <c r="F61" s="102"/>
      <c r="G61" s="102"/>
      <c r="H61" s="102"/>
      <c r="I61" s="102"/>
      <c r="J61" s="10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</row>
    <row r="62" spans="1:88" s="101" customFormat="1" x14ac:dyDescent="0.25">
      <c r="A62" s="104"/>
      <c r="B62" s="104"/>
      <c r="C62" s="104"/>
      <c r="D62" s="117"/>
      <c r="E62" s="102"/>
      <c r="F62" s="102"/>
      <c r="G62" s="102"/>
      <c r="H62" s="102"/>
      <c r="I62" s="102"/>
      <c r="J62" s="10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</row>
    <row r="63" spans="1:88" s="101" customFormat="1" x14ac:dyDescent="0.25">
      <c r="A63" s="104"/>
      <c r="B63" s="104"/>
      <c r="C63" s="104"/>
      <c r="D63" s="117"/>
      <c r="E63" s="102"/>
      <c r="F63" s="102"/>
      <c r="G63" s="102"/>
      <c r="H63" s="102"/>
      <c r="I63" s="102"/>
      <c r="J63" s="10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</row>
    <row r="64" spans="1:88" s="101" customFormat="1" x14ac:dyDescent="0.25">
      <c r="A64" s="104"/>
      <c r="B64" s="104"/>
      <c r="C64" s="104"/>
      <c r="D64" s="117"/>
      <c r="E64" s="102"/>
      <c r="F64" s="102"/>
      <c r="G64" s="102"/>
      <c r="H64" s="102"/>
      <c r="I64" s="102"/>
      <c r="J64" s="10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</row>
    <row r="65" spans="1:88" s="101" customFormat="1" x14ac:dyDescent="0.25">
      <c r="A65" s="104"/>
      <c r="B65" s="104"/>
      <c r="C65" s="104"/>
      <c r="D65" s="117"/>
      <c r="E65" s="102"/>
      <c r="F65" s="102"/>
      <c r="G65" s="102"/>
      <c r="H65" s="102"/>
      <c r="I65" s="102"/>
      <c r="J65" s="10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</row>
    <row r="66" spans="1:88" s="101" customFormat="1" x14ac:dyDescent="0.25">
      <c r="A66" s="104"/>
      <c r="B66" s="104"/>
      <c r="C66" s="104"/>
      <c r="D66" s="117"/>
      <c r="E66" s="102"/>
      <c r="F66" s="102"/>
      <c r="G66" s="102"/>
      <c r="H66" s="102"/>
      <c r="I66" s="102"/>
      <c r="J66" s="10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</row>
    <row r="67" spans="1:88" s="101" customFormat="1" x14ac:dyDescent="0.25">
      <c r="A67" s="104"/>
      <c r="B67" s="104"/>
      <c r="C67" s="104"/>
      <c r="D67" s="117"/>
      <c r="E67" s="102"/>
      <c r="F67" s="102"/>
      <c r="G67" s="102"/>
      <c r="H67" s="102"/>
      <c r="I67" s="102"/>
      <c r="J67" s="10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</row>
    <row r="68" spans="1:88" s="101" customFormat="1" x14ac:dyDescent="0.25">
      <c r="A68" s="104"/>
      <c r="B68" s="104"/>
      <c r="C68" s="104"/>
      <c r="D68" s="117"/>
      <c r="E68" s="102"/>
      <c r="F68" s="102"/>
      <c r="G68" s="102"/>
      <c r="H68" s="102"/>
      <c r="I68" s="102"/>
      <c r="J68" s="10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</row>
    <row r="69" spans="1:88" s="101" customFormat="1" x14ac:dyDescent="0.25">
      <c r="A69" s="104"/>
      <c r="B69" s="104"/>
      <c r="C69" s="104"/>
      <c r="D69" s="117"/>
      <c r="E69" s="102"/>
      <c r="F69" s="102"/>
      <c r="G69" s="102"/>
      <c r="H69" s="102"/>
      <c r="I69" s="102"/>
      <c r="J69" s="10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</row>
    <row r="70" spans="1:88" s="101" customFormat="1" x14ac:dyDescent="0.25">
      <c r="A70" s="104"/>
      <c r="B70" s="104"/>
      <c r="C70" s="104"/>
      <c r="D70" s="117"/>
      <c r="E70" s="102"/>
      <c r="F70" s="102"/>
      <c r="G70" s="102"/>
      <c r="H70" s="102"/>
      <c r="I70" s="102"/>
      <c r="J70" s="10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</row>
    <row r="71" spans="1:88" s="101" customFormat="1" x14ac:dyDescent="0.25">
      <c r="A71" s="104"/>
      <c r="B71" s="104"/>
      <c r="C71" s="104"/>
      <c r="D71" s="117"/>
      <c r="E71" s="102"/>
      <c r="F71" s="102"/>
      <c r="G71" s="102"/>
      <c r="H71" s="102"/>
      <c r="I71" s="102"/>
      <c r="J71" s="10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</row>
    <row r="72" spans="1:88" s="101" customFormat="1" x14ac:dyDescent="0.25">
      <c r="A72" s="104"/>
      <c r="B72" s="104"/>
      <c r="C72" s="104"/>
      <c r="D72" s="117"/>
      <c r="E72" s="102"/>
      <c r="F72" s="102"/>
      <c r="G72" s="102"/>
      <c r="H72" s="102"/>
      <c r="I72" s="102"/>
      <c r="J72" s="10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</row>
    <row r="73" spans="1:88" s="101" customFormat="1" x14ac:dyDescent="0.25">
      <c r="A73" s="104"/>
      <c r="B73" s="104"/>
      <c r="C73" s="104"/>
      <c r="D73" s="117"/>
      <c r="E73" s="102"/>
      <c r="F73" s="102"/>
      <c r="G73" s="102"/>
      <c r="H73" s="102"/>
      <c r="I73" s="102"/>
      <c r="J73" s="10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</row>
    <row r="74" spans="1:88" s="101" customFormat="1" x14ac:dyDescent="0.25">
      <c r="A74" s="104"/>
      <c r="B74" s="104"/>
      <c r="C74" s="104"/>
      <c r="D74" s="117"/>
      <c r="E74" s="102"/>
      <c r="F74" s="102"/>
      <c r="G74" s="102"/>
      <c r="H74" s="102"/>
      <c r="I74" s="102"/>
      <c r="J74" s="10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</row>
    <row r="75" spans="1:88" s="101" customFormat="1" x14ac:dyDescent="0.25">
      <c r="A75" s="104"/>
      <c r="B75" s="104"/>
      <c r="C75" s="104"/>
      <c r="D75" s="117"/>
      <c r="E75" s="102"/>
      <c r="F75" s="102"/>
      <c r="G75" s="102"/>
      <c r="H75" s="102"/>
      <c r="I75" s="102"/>
      <c r="J75" s="10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</row>
    <row r="76" spans="1:88" s="101" customFormat="1" x14ac:dyDescent="0.25">
      <c r="A76" s="104"/>
      <c r="B76" s="104"/>
      <c r="C76" s="104"/>
      <c r="D76" s="117"/>
      <c r="E76" s="102"/>
      <c r="F76" s="102"/>
      <c r="G76" s="102"/>
      <c r="H76" s="102"/>
      <c r="I76" s="102"/>
      <c r="J76" s="10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</row>
    <row r="77" spans="1:88" s="101" customFormat="1" x14ac:dyDescent="0.25">
      <c r="A77" s="104"/>
      <c r="B77" s="104"/>
      <c r="C77" s="104"/>
      <c r="D77" s="117"/>
      <c r="E77" s="102"/>
      <c r="F77" s="102"/>
      <c r="G77" s="102"/>
      <c r="H77" s="102"/>
      <c r="I77" s="102"/>
      <c r="J77" s="10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</row>
    <row r="78" spans="1:88" s="101" customFormat="1" x14ac:dyDescent="0.25">
      <c r="A78" s="104"/>
      <c r="B78" s="104"/>
      <c r="C78" s="104"/>
      <c r="D78" s="117"/>
      <c r="E78" s="102"/>
      <c r="F78" s="102"/>
      <c r="G78" s="102"/>
      <c r="H78" s="102"/>
      <c r="I78" s="102"/>
      <c r="J78" s="10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</row>
    <row r="79" spans="1:88" s="101" customFormat="1" x14ac:dyDescent="0.25">
      <c r="A79" s="104"/>
      <c r="B79" s="104"/>
      <c r="C79" s="104"/>
      <c r="D79" s="117"/>
      <c r="E79" s="102"/>
      <c r="F79" s="102"/>
      <c r="G79" s="102"/>
      <c r="H79" s="102"/>
      <c r="I79" s="102"/>
      <c r="J79" s="10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</row>
    <row r="80" spans="1:88" s="101" customFormat="1" x14ac:dyDescent="0.25">
      <c r="A80" s="104"/>
      <c r="B80" s="104"/>
      <c r="C80" s="104"/>
      <c r="D80" s="117"/>
      <c r="E80" s="102"/>
      <c r="F80" s="102"/>
      <c r="G80" s="102"/>
      <c r="H80" s="102"/>
      <c r="I80" s="102"/>
      <c r="J80" s="10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</row>
    <row r="81" spans="1:88" s="101" customFormat="1" x14ac:dyDescent="0.25">
      <c r="A81" s="104"/>
      <c r="B81" s="104"/>
      <c r="C81" s="104"/>
      <c r="D81" s="117"/>
      <c r="E81" s="102"/>
      <c r="F81" s="102"/>
      <c r="G81" s="102"/>
      <c r="H81" s="102"/>
      <c r="I81" s="102"/>
      <c r="J81" s="10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</row>
    <row r="82" spans="1:88" s="101" customFormat="1" x14ac:dyDescent="0.25">
      <c r="A82" s="104"/>
      <c r="B82" s="104"/>
      <c r="C82" s="104"/>
      <c r="D82" s="117"/>
      <c r="E82" s="102"/>
      <c r="F82" s="102"/>
      <c r="G82" s="102"/>
      <c r="H82" s="102"/>
      <c r="I82" s="102"/>
      <c r="J82" s="10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</row>
    <row r="83" spans="1:88" s="101" customFormat="1" x14ac:dyDescent="0.25">
      <c r="A83" s="104"/>
      <c r="B83" s="104"/>
      <c r="C83" s="104"/>
      <c r="D83" s="117"/>
      <c r="E83" s="102"/>
      <c r="F83" s="102"/>
      <c r="G83" s="102"/>
      <c r="H83" s="102"/>
      <c r="I83" s="102"/>
      <c r="J83" s="10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</row>
    <row r="84" spans="1:88" s="101" customFormat="1" x14ac:dyDescent="0.25">
      <c r="A84" s="104"/>
      <c r="B84" s="104"/>
      <c r="C84" s="104"/>
      <c r="D84" s="117"/>
      <c r="E84" s="102"/>
      <c r="F84" s="102"/>
      <c r="G84" s="102"/>
      <c r="H84" s="102"/>
      <c r="I84" s="102"/>
      <c r="J84" s="10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</row>
    <row r="85" spans="1:88" s="101" customFormat="1" x14ac:dyDescent="0.25">
      <c r="A85" s="104"/>
      <c r="B85" s="104"/>
      <c r="C85" s="104"/>
      <c r="D85" s="117"/>
      <c r="E85" s="102"/>
      <c r="F85" s="102"/>
      <c r="G85" s="102"/>
      <c r="H85" s="102"/>
      <c r="I85" s="102"/>
      <c r="J85" s="10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</row>
    <row r="86" spans="1:88" s="101" customFormat="1" x14ac:dyDescent="0.25">
      <c r="A86" s="104"/>
      <c r="B86" s="104"/>
      <c r="C86" s="104"/>
      <c r="D86" s="117"/>
      <c r="E86" s="102"/>
      <c r="F86" s="102"/>
      <c r="G86" s="102"/>
      <c r="H86" s="102"/>
      <c r="I86" s="102"/>
      <c r="J86" s="10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</row>
    <row r="87" spans="1:88" s="101" customFormat="1" x14ac:dyDescent="0.25">
      <c r="A87" s="104"/>
      <c r="B87" s="104"/>
      <c r="C87" s="104"/>
      <c r="D87" s="117"/>
      <c r="E87" s="102"/>
      <c r="F87" s="102"/>
      <c r="G87" s="102"/>
      <c r="H87" s="102"/>
      <c r="I87" s="102"/>
      <c r="J87" s="10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</row>
    <row r="88" spans="1:88" s="101" customFormat="1" x14ac:dyDescent="0.25">
      <c r="A88" s="104"/>
      <c r="B88" s="104"/>
      <c r="C88" s="104"/>
      <c r="D88" s="117"/>
      <c r="E88" s="102"/>
      <c r="F88" s="102"/>
      <c r="G88" s="102"/>
      <c r="H88" s="102"/>
      <c r="I88" s="102"/>
      <c r="J88" s="10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</row>
    <row r="89" spans="1:88" s="101" customFormat="1" x14ac:dyDescent="0.25">
      <c r="A89" s="104"/>
      <c r="B89" s="104"/>
      <c r="C89" s="104"/>
      <c r="D89" s="117"/>
      <c r="E89" s="102"/>
      <c r="F89" s="102"/>
      <c r="G89" s="102"/>
      <c r="H89" s="102"/>
      <c r="I89" s="102"/>
      <c r="J89" s="10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</row>
    <row r="90" spans="1:88" s="101" customFormat="1" x14ac:dyDescent="0.25">
      <c r="A90" s="104"/>
      <c r="B90" s="104"/>
      <c r="C90" s="104"/>
      <c r="D90" s="117"/>
      <c r="E90" s="102"/>
      <c r="F90" s="102"/>
      <c r="G90" s="102"/>
      <c r="H90" s="102"/>
      <c r="I90" s="102"/>
      <c r="J90" s="10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</row>
    <row r="91" spans="1:88" s="101" customFormat="1" x14ac:dyDescent="0.25">
      <c r="A91" s="104"/>
      <c r="B91" s="104"/>
      <c r="C91" s="104"/>
      <c r="D91" s="117"/>
      <c r="E91" s="102"/>
      <c r="F91" s="102"/>
      <c r="G91" s="102"/>
      <c r="H91" s="102"/>
      <c r="I91" s="102"/>
      <c r="J91" s="10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</row>
    <row r="92" spans="1:88" s="101" customFormat="1" x14ac:dyDescent="0.25">
      <c r="A92" s="104"/>
      <c r="B92" s="104"/>
      <c r="C92" s="104"/>
      <c r="D92" s="117"/>
      <c r="E92" s="102"/>
      <c r="F92" s="102"/>
      <c r="G92" s="102"/>
      <c r="H92" s="102"/>
      <c r="I92" s="102"/>
      <c r="J92" s="10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</row>
    <row r="93" spans="1:88" s="101" customFormat="1" x14ac:dyDescent="0.25">
      <c r="A93" s="104"/>
      <c r="B93" s="104"/>
      <c r="C93" s="104"/>
      <c r="D93" s="117"/>
      <c r="E93" s="102"/>
      <c r="F93" s="102"/>
      <c r="G93" s="102"/>
      <c r="H93" s="102"/>
      <c r="I93" s="102"/>
      <c r="J93" s="102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</row>
    <row r="94" spans="1:88" s="101" customFormat="1" x14ac:dyDescent="0.25">
      <c r="A94" s="104"/>
      <c r="B94" s="104"/>
      <c r="C94" s="104"/>
      <c r="D94" s="117"/>
      <c r="E94" s="102"/>
      <c r="F94" s="102"/>
      <c r="G94" s="102"/>
      <c r="H94" s="102"/>
      <c r="I94" s="102"/>
      <c r="J94" s="10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</row>
    <row r="95" spans="1:88" s="101" customFormat="1" x14ac:dyDescent="0.25">
      <c r="A95" s="104"/>
      <c r="B95" s="104"/>
      <c r="C95" s="104"/>
      <c r="D95" s="117"/>
      <c r="E95" s="102"/>
      <c r="F95" s="102"/>
      <c r="G95" s="102"/>
      <c r="H95" s="102"/>
      <c r="I95" s="102"/>
      <c r="J95" s="10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</row>
    <row r="96" spans="1:88" s="101" customFormat="1" x14ac:dyDescent="0.25">
      <c r="A96" s="104"/>
      <c r="B96" s="104"/>
      <c r="C96" s="104"/>
      <c r="D96" s="117"/>
      <c r="E96" s="102"/>
      <c r="F96" s="102"/>
      <c r="G96" s="102"/>
      <c r="H96" s="102"/>
      <c r="I96" s="102"/>
      <c r="J96" s="102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</row>
    <row r="97" spans="1:88" s="101" customFormat="1" x14ac:dyDescent="0.25">
      <c r="A97" s="104"/>
      <c r="B97" s="104"/>
      <c r="C97" s="104"/>
      <c r="D97" s="117"/>
      <c r="E97" s="102"/>
      <c r="F97" s="102"/>
      <c r="G97" s="102"/>
      <c r="H97" s="102"/>
      <c r="I97" s="102"/>
      <c r="J97" s="10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</row>
    <row r="98" spans="1:88" s="101" customFormat="1" x14ac:dyDescent="0.25">
      <c r="A98" s="104"/>
      <c r="B98" s="104"/>
      <c r="C98" s="104"/>
      <c r="D98" s="117"/>
      <c r="E98" s="102"/>
      <c r="F98" s="102"/>
      <c r="G98" s="102"/>
      <c r="H98" s="102"/>
      <c r="I98" s="102"/>
      <c r="J98" s="10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</row>
    <row r="99" spans="1:88" s="101" customFormat="1" x14ac:dyDescent="0.25">
      <c r="A99" s="104"/>
      <c r="B99" s="104"/>
      <c r="C99" s="104"/>
      <c r="D99" s="117"/>
      <c r="E99" s="102"/>
      <c r="F99" s="102"/>
      <c r="G99" s="102"/>
      <c r="H99" s="102"/>
      <c r="I99" s="102"/>
      <c r="J99" s="10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</row>
    <row r="100" spans="1:88" s="101" customFormat="1" x14ac:dyDescent="0.25">
      <c r="A100" s="104"/>
      <c r="B100" s="104"/>
      <c r="C100" s="104"/>
      <c r="D100" s="117"/>
      <c r="E100" s="102"/>
      <c r="F100" s="102"/>
      <c r="G100" s="102"/>
      <c r="H100" s="102"/>
      <c r="I100" s="102"/>
      <c r="J100" s="10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</row>
    <row r="101" spans="1:88" s="101" customFormat="1" x14ac:dyDescent="0.25">
      <c r="A101" s="104"/>
      <c r="B101" s="104"/>
      <c r="C101" s="104"/>
      <c r="D101" s="117"/>
      <c r="E101" s="102"/>
      <c r="F101" s="102"/>
      <c r="G101" s="102"/>
      <c r="H101" s="102"/>
      <c r="I101" s="102"/>
      <c r="J101" s="10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</row>
    <row r="102" spans="1:88" s="101" customFormat="1" x14ac:dyDescent="0.25">
      <c r="A102" s="104"/>
      <c r="B102" s="104"/>
      <c r="C102" s="104"/>
      <c r="D102" s="117"/>
      <c r="E102" s="102"/>
      <c r="F102" s="102"/>
      <c r="G102" s="102"/>
      <c r="H102" s="102"/>
      <c r="I102" s="102"/>
      <c r="J102" s="10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</row>
    <row r="103" spans="1:88" s="101" customFormat="1" x14ac:dyDescent="0.25">
      <c r="A103" s="104"/>
      <c r="B103" s="104"/>
      <c r="C103" s="104"/>
      <c r="D103" s="117"/>
      <c r="E103" s="102"/>
      <c r="F103" s="102"/>
      <c r="G103" s="102"/>
      <c r="H103" s="102"/>
      <c r="I103" s="102"/>
      <c r="J103" s="10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</row>
    <row r="104" spans="1:88" s="101" customFormat="1" x14ac:dyDescent="0.25">
      <c r="A104" s="104"/>
      <c r="B104" s="104"/>
      <c r="C104" s="104"/>
      <c r="D104" s="117"/>
      <c r="E104" s="102"/>
      <c r="F104" s="102"/>
      <c r="G104" s="102"/>
      <c r="H104" s="102"/>
      <c r="I104" s="102"/>
      <c r="J104" s="10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</row>
    <row r="105" spans="1:88" s="101" customFormat="1" x14ac:dyDescent="0.25">
      <c r="A105" s="104"/>
      <c r="B105" s="104"/>
      <c r="C105" s="104"/>
      <c r="D105" s="117"/>
      <c r="E105" s="102"/>
      <c r="F105" s="102"/>
      <c r="G105" s="102"/>
      <c r="H105" s="102"/>
      <c r="I105" s="102"/>
      <c r="J105" s="10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</row>
    <row r="106" spans="1:88" s="101" customFormat="1" x14ac:dyDescent="0.25">
      <c r="A106" s="104"/>
      <c r="B106" s="104"/>
      <c r="C106" s="104"/>
      <c r="D106" s="117"/>
      <c r="E106" s="102"/>
      <c r="F106" s="102"/>
      <c r="G106" s="102"/>
      <c r="H106" s="102"/>
      <c r="I106" s="102"/>
      <c r="J106" s="10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</row>
    <row r="107" spans="1:88" s="101" customFormat="1" x14ac:dyDescent="0.25">
      <c r="A107" s="104"/>
      <c r="B107" s="104"/>
      <c r="C107" s="104"/>
      <c r="D107" s="117"/>
      <c r="E107" s="102"/>
      <c r="F107" s="102"/>
      <c r="G107" s="102"/>
      <c r="H107" s="102"/>
      <c r="I107" s="102"/>
      <c r="J107" s="10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</row>
    <row r="108" spans="1:88" s="101" customFormat="1" x14ac:dyDescent="0.25">
      <c r="A108" s="104"/>
      <c r="B108" s="104"/>
      <c r="C108" s="104"/>
      <c r="D108" s="117"/>
      <c r="E108" s="102"/>
      <c r="F108" s="102"/>
      <c r="G108" s="102"/>
      <c r="H108" s="102"/>
      <c r="I108" s="102"/>
      <c r="J108" s="10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</row>
    <row r="109" spans="1:88" s="101" customFormat="1" x14ac:dyDescent="0.25">
      <c r="A109" s="104"/>
      <c r="B109" s="104"/>
      <c r="C109" s="104"/>
      <c r="D109" s="117"/>
      <c r="E109" s="102"/>
      <c r="F109" s="102"/>
      <c r="G109" s="102"/>
      <c r="H109" s="102"/>
      <c r="I109" s="102"/>
      <c r="J109" s="10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</row>
    <row r="110" spans="1:88" s="101" customFormat="1" x14ac:dyDescent="0.25">
      <c r="A110" s="104"/>
      <c r="B110" s="104"/>
      <c r="C110" s="104"/>
      <c r="D110" s="117"/>
      <c r="E110" s="102"/>
      <c r="F110" s="102"/>
      <c r="G110" s="102"/>
      <c r="H110" s="102"/>
      <c r="I110" s="102"/>
      <c r="J110" s="10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</row>
    <row r="111" spans="1:88" s="101" customFormat="1" x14ac:dyDescent="0.25">
      <c r="A111" s="104"/>
      <c r="B111" s="104"/>
      <c r="C111" s="104"/>
      <c r="D111" s="117"/>
      <c r="E111" s="102"/>
      <c r="F111" s="102"/>
      <c r="G111" s="102"/>
      <c r="H111" s="102"/>
      <c r="I111" s="102"/>
      <c r="J111" s="10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</row>
    <row r="112" spans="1:88" s="101" customFormat="1" x14ac:dyDescent="0.25">
      <c r="A112" s="104"/>
      <c r="B112" s="104"/>
      <c r="C112" s="104"/>
      <c r="D112" s="117"/>
      <c r="E112" s="102"/>
      <c r="F112" s="102"/>
      <c r="G112" s="102"/>
      <c r="H112" s="102"/>
      <c r="I112" s="102"/>
      <c r="J112" s="10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</row>
    <row r="113" spans="1:88" s="101" customFormat="1" x14ac:dyDescent="0.25">
      <c r="A113" s="104"/>
      <c r="B113" s="104"/>
      <c r="C113" s="104"/>
      <c r="D113" s="117"/>
      <c r="E113" s="102"/>
      <c r="F113" s="102"/>
      <c r="G113" s="102"/>
      <c r="H113" s="102"/>
      <c r="I113" s="102"/>
      <c r="J113" s="10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</row>
    <row r="114" spans="1:88" s="101" customFormat="1" x14ac:dyDescent="0.25">
      <c r="A114" s="104"/>
      <c r="B114" s="104"/>
      <c r="C114" s="104"/>
      <c r="D114" s="117"/>
      <c r="E114" s="102"/>
      <c r="F114" s="102"/>
      <c r="G114" s="102"/>
      <c r="H114" s="102"/>
      <c r="I114" s="102"/>
      <c r="J114" s="10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</row>
    <row r="115" spans="1:88" s="101" customFormat="1" x14ac:dyDescent="0.25">
      <c r="A115" s="104"/>
      <c r="B115" s="104"/>
      <c r="C115" s="104"/>
      <c r="D115" s="117"/>
      <c r="E115" s="102"/>
      <c r="F115" s="102"/>
      <c r="G115" s="102"/>
      <c r="H115" s="102"/>
      <c r="I115" s="102"/>
      <c r="J115" s="10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</row>
    <row r="116" spans="1:88" s="101" customFormat="1" x14ac:dyDescent="0.25">
      <c r="A116" s="104"/>
      <c r="B116" s="104"/>
      <c r="C116" s="104"/>
      <c r="D116" s="117"/>
      <c r="E116" s="102"/>
      <c r="F116" s="102"/>
      <c r="G116" s="102"/>
      <c r="H116" s="102"/>
      <c r="I116" s="102"/>
      <c r="J116" s="10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</row>
    <row r="117" spans="1:88" s="101" customFormat="1" x14ac:dyDescent="0.25">
      <c r="A117" s="104"/>
      <c r="B117" s="104"/>
      <c r="C117" s="104"/>
      <c r="D117" s="117"/>
      <c r="E117" s="102"/>
      <c r="F117" s="102"/>
      <c r="G117" s="102"/>
      <c r="H117" s="102"/>
      <c r="I117" s="102"/>
      <c r="J117" s="10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</row>
    <row r="118" spans="1:88" s="101" customFormat="1" x14ac:dyDescent="0.25">
      <c r="A118" s="104"/>
      <c r="B118" s="104"/>
      <c r="C118" s="104"/>
      <c r="D118" s="117"/>
      <c r="E118" s="102"/>
      <c r="F118" s="102"/>
      <c r="G118" s="102"/>
      <c r="H118" s="102"/>
      <c r="I118" s="102"/>
      <c r="J118" s="10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</row>
    <row r="119" spans="1:88" s="101" customFormat="1" x14ac:dyDescent="0.25">
      <c r="A119" s="104"/>
      <c r="B119" s="104"/>
      <c r="C119" s="104"/>
      <c r="D119" s="117"/>
      <c r="E119" s="102"/>
      <c r="F119" s="102"/>
      <c r="G119" s="102"/>
      <c r="H119" s="102"/>
      <c r="I119" s="102"/>
      <c r="J119" s="10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</row>
    <row r="120" spans="1:88" s="101" customFormat="1" x14ac:dyDescent="0.25">
      <c r="A120" s="104"/>
      <c r="B120" s="104"/>
      <c r="C120" s="104"/>
      <c r="D120" s="117"/>
      <c r="E120" s="102"/>
      <c r="F120" s="102"/>
      <c r="G120" s="102"/>
      <c r="H120" s="102"/>
      <c r="I120" s="102"/>
      <c r="J120" s="102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</row>
    <row r="121" spans="1:88" s="101" customFormat="1" x14ac:dyDescent="0.25">
      <c r="A121" s="104"/>
      <c r="B121" s="104"/>
      <c r="C121" s="104"/>
      <c r="D121" s="117"/>
      <c r="E121" s="102"/>
      <c r="F121" s="102"/>
      <c r="G121" s="102"/>
      <c r="H121" s="102"/>
      <c r="I121" s="102"/>
      <c r="J121" s="102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</row>
    <row r="122" spans="1:88" s="101" customFormat="1" x14ac:dyDescent="0.25">
      <c r="A122" s="104"/>
      <c r="B122" s="104"/>
      <c r="C122" s="104"/>
      <c r="D122" s="117"/>
      <c r="E122" s="102"/>
      <c r="F122" s="102"/>
      <c r="G122" s="102"/>
      <c r="H122" s="102"/>
      <c r="I122" s="102"/>
      <c r="J122" s="10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</row>
    <row r="123" spans="1:88" s="101" customFormat="1" x14ac:dyDescent="0.25">
      <c r="A123" s="104"/>
      <c r="B123" s="104"/>
      <c r="C123" s="104"/>
      <c r="D123" s="117"/>
      <c r="E123" s="102"/>
      <c r="F123" s="102"/>
      <c r="G123" s="102"/>
      <c r="H123" s="102"/>
      <c r="I123" s="102"/>
      <c r="J123" s="10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</row>
    <row r="124" spans="1:88" s="101" customFormat="1" x14ac:dyDescent="0.25">
      <c r="A124" s="104"/>
      <c r="B124" s="104"/>
      <c r="C124" s="104"/>
      <c r="D124" s="117"/>
      <c r="E124" s="102"/>
      <c r="F124" s="102"/>
      <c r="G124" s="102"/>
      <c r="H124" s="102"/>
      <c r="I124" s="102"/>
      <c r="J124" s="102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</row>
    <row r="125" spans="1:88" s="101" customFormat="1" x14ac:dyDescent="0.25">
      <c r="A125" s="104"/>
      <c r="B125" s="104"/>
      <c r="C125" s="104"/>
      <c r="D125" s="117"/>
      <c r="E125" s="102"/>
      <c r="F125" s="102"/>
      <c r="G125" s="102"/>
      <c r="H125" s="102"/>
      <c r="I125" s="102"/>
      <c r="J125" s="10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</row>
    <row r="126" spans="1:88" s="101" customFormat="1" x14ac:dyDescent="0.25">
      <c r="A126" s="104"/>
      <c r="B126" s="104"/>
      <c r="C126" s="104"/>
      <c r="D126" s="117"/>
      <c r="E126" s="102"/>
      <c r="F126" s="102"/>
      <c r="G126" s="102"/>
      <c r="H126" s="102"/>
      <c r="I126" s="102"/>
      <c r="J126" s="10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</row>
    <row r="127" spans="1:88" s="101" customFormat="1" x14ac:dyDescent="0.25">
      <c r="A127" s="104"/>
      <c r="B127" s="104"/>
      <c r="C127" s="104"/>
      <c r="D127" s="117"/>
      <c r="E127" s="102"/>
      <c r="F127" s="102"/>
      <c r="G127" s="102"/>
      <c r="H127" s="102"/>
      <c r="I127" s="102"/>
      <c r="J127" s="10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</row>
    <row r="128" spans="1:88" s="101" customFormat="1" x14ac:dyDescent="0.25">
      <c r="A128" s="104"/>
      <c r="B128" s="104"/>
      <c r="C128" s="104"/>
      <c r="D128" s="117"/>
      <c r="E128" s="102"/>
      <c r="F128" s="102"/>
      <c r="G128" s="102"/>
      <c r="H128" s="102"/>
      <c r="I128" s="102"/>
      <c r="J128" s="10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</row>
    <row r="129" spans="1:88" s="101" customFormat="1" x14ac:dyDescent="0.25">
      <c r="A129" s="104"/>
      <c r="B129" s="104"/>
      <c r="C129" s="104"/>
      <c r="D129" s="117"/>
      <c r="E129" s="102"/>
      <c r="F129" s="102"/>
      <c r="G129" s="102"/>
      <c r="H129" s="102"/>
      <c r="I129" s="102"/>
      <c r="J129" s="10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</row>
    <row r="130" spans="1:88" s="101" customFormat="1" x14ac:dyDescent="0.25">
      <c r="A130" s="104"/>
      <c r="B130" s="104"/>
      <c r="C130" s="104"/>
      <c r="D130" s="117"/>
      <c r="E130" s="102"/>
      <c r="F130" s="102"/>
      <c r="G130" s="102"/>
      <c r="H130" s="102"/>
      <c r="I130" s="102"/>
      <c r="J130" s="10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</row>
    <row r="131" spans="1:88" s="101" customFormat="1" x14ac:dyDescent="0.25">
      <c r="A131" s="104"/>
      <c r="B131" s="104"/>
      <c r="C131" s="104"/>
      <c r="D131" s="117"/>
      <c r="E131" s="102"/>
      <c r="F131" s="102"/>
      <c r="G131" s="102"/>
      <c r="H131" s="102"/>
      <c r="I131" s="102"/>
      <c r="J131" s="10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</row>
    <row r="132" spans="1:88" s="101" customFormat="1" x14ac:dyDescent="0.25">
      <c r="A132" s="104"/>
      <c r="B132" s="104"/>
      <c r="C132" s="104"/>
      <c r="D132" s="117"/>
      <c r="E132" s="102"/>
      <c r="F132" s="102"/>
      <c r="G132" s="102"/>
      <c r="H132" s="102"/>
      <c r="I132" s="102"/>
      <c r="J132" s="10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</row>
    <row r="133" spans="1:88" s="101" customFormat="1" x14ac:dyDescent="0.25">
      <c r="A133" s="104"/>
      <c r="B133" s="104"/>
      <c r="C133" s="104"/>
      <c r="D133" s="117"/>
      <c r="E133" s="102"/>
      <c r="F133" s="102"/>
      <c r="G133" s="102"/>
      <c r="H133" s="102"/>
      <c r="I133" s="102"/>
      <c r="J133" s="10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</row>
    <row r="134" spans="1:88" s="101" customFormat="1" x14ac:dyDescent="0.25">
      <c r="A134" s="104"/>
      <c r="B134" s="104"/>
      <c r="C134" s="104"/>
      <c r="D134" s="117"/>
      <c r="E134" s="102"/>
      <c r="F134" s="102"/>
      <c r="G134" s="102"/>
      <c r="H134" s="102"/>
      <c r="I134" s="102"/>
      <c r="J134" s="10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</row>
    <row r="135" spans="1:88" s="101" customFormat="1" x14ac:dyDescent="0.25">
      <c r="A135" s="104"/>
      <c r="B135" s="104"/>
      <c r="C135" s="104"/>
      <c r="D135" s="117"/>
      <c r="E135" s="102"/>
      <c r="F135" s="102"/>
      <c r="G135" s="102"/>
      <c r="H135" s="102"/>
      <c r="I135" s="102"/>
      <c r="J135" s="10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</row>
    <row r="136" spans="1:88" s="101" customFormat="1" x14ac:dyDescent="0.25">
      <c r="A136" s="104"/>
      <c r="B136" s="104"/>
      <c r="C136" s="104"/>
      <c r="D136" s="117"/>
      <c r="E136" s="102"/>
      <c r="F136" s="102"/>
      <c r="G136" s="102"/>
      <c r="H136" s="102"/>
      <c r="I136" s="102"/>
      <c r="J136" s="10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</row>
    <row r="137" spans="1:88" s="101" customFormat="1" x14ac:dyDescent="0.25">
      <c r="A137" s="104"/>
      <c r="B137" s="104"/>
      <c r="C137" s="104"/>
      <c r="D137" s="117"/>
      <c r="E137" s="102"/>
      <c r="F137" s="102"/>
      <c r="G137" s="102"/>
      <c r="H137" s="102"/>
      <c r="I137" s="102"/>
      <c r="J137" s="10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</row>
    <row r="138" spans="1:88" s="101" customFormat="1" x14ac:dyDescent="0.25">
      <c r="A138" s="104"/>
      <c r="B138" s="104"/>
      <c r="C138" s="104"/>
      <c r="D138" s="117"/>
      <c r="E138" s="102"/>
      <c r="F138" s="102"/>
      <c r="G138" s="102"/>
      <c r="H138" s="102"/>
      <c r="I138" s="102"/>
      <c r="J138" s="10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</row>
    <row r="139" spans="1:88" s="101" customFormat="1" x14ac:dyDescent="0.25">
      <c r="A139" s="104"/>
      <c r="B139" s="104"/>
      <c r="C139" s="104"/>
      <c r="D139" s="117"/>
      <c r="E139" s="102"/>
      <c r="F139" s="102"/>
      <c r="G139" s="102"/>
      <c r="H139" s="102"/>
      <c r="I139" s="102"/>
      <c r="J139" s="10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</row>
    <row r="140" spans="1:88" s="101" customFormat="1" x14ac:dyDescent="0.25">
      <c r="A140" s="104"/>
      <c r="B140" s="104"/>
      <c r="C140" s="104"/>
      <c r="D140" s="117"/>
      <c r="E140" s="102"/>
      <c r="F140" s="102"/>
      <c r="G140" s="102"/>
      <c r="H140" s="102"/>
      <c r="I140" s="102"/>
      <c r="J140" s="10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</row>
    <row r="141" spans="1:88" s="101" customFormat="1" x14ac:dyDescent="0.25">
      <c r="A141" s="104"/>
      <c r="B141" s="104"/>
      <c r="C141" s="104"/>
      <c r="D141" s="117"/>
      <c r="E141" s="102"/>
      <c r="F141" s="102"/>
      <c r="G141" s="102"/>
      <c r="H141" s="102"/>
      <c r="I141" s="102"/>
      <c r="J141" s="10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</row>
    <row r="142" spans="1:88" s="101" customFormat="1" x14ac:dyDescent="0.25">
      <c r="A142" s="104"/>
      <c r="B142" s="104"/>
      <c r="C142" s="104"/>
      <c r="D142" s="117"/>
      <c r="E142" s="102"/>
      <c r="F142" s="102"/>
      <c r="G142" s="102"/>
      <c r="H142" s="102"/>
      <c r="I142" s="102"/>
      <c r="J142" s="10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</row>
    <row r="143" spans="1:88" s="101" customFormat="1" x14ac:dyDescent="0.25">
      <c r="A143" s="104"/>
      <c r="B143" s="104"/>
      <c r="C143" s="104"/>
      <c r="D143" s="117"/>
      <c r="E143" s="102"/>
      <c r="F143" s="102"/>
      <c r="G143" s="102"/>
      <c r="H143" s="102"/>
      <c r="I143" s="102"/>
      <c r="J143" s="10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</row>
    <row r="144" spans="1:88" s="101" customFormat="1" x14ac:dyDescent="0.25">
      <c r="A144" s="104"/>
      <c r="B144" s="104"/>
      <c r="C144" s="104"/>
      <c r="D144" s="117"/>
      <c r="E144" s="102"/>
      <c r="F144" s="102"/>
      <c r="G144" s="102"/>
      <c r="H144" s="102"/>
      <c r="I144" s="102"/>
      <c r="J144" s="10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</row>
    <row r="145" spans="1:88" s="101" customFormat="1" x14ac:dyDescent="0.25">
      <c r="A145" s="104"/>
      <c r="B145" s="104"/>
      <c r="C145" s="104"/>
      <c r="D145" s="117"/>
      <c r="E145" s="102"/>
      <c r="F145" s="102"/>
      <c r="G145" s="102"/>
      <c r="H145" s="102"/>
      <c r="I145" s="102"/>
      <c r="J145" s="10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</row>
    <row r="146" spans="1:88" s="101" customFormat="1" x14ac:dyDescent="0.25">
      <c r="A146" s="104"/>
      <c r="B146" s="104"/>
      <c r="C146" s="104"/>
      <c r="D146" s="117"/>
      <c r="E146" s="102"/>
      <c r="F146" s="102"/>
      <c r="G146" s="102"/>
      <c r="H146" s="102"/>
      <c r="I146" s="102"/>
      <c r="J146" s="10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</row>
    <row r="147" spans="1:88" s="101" customFormat="1" x14ac:dyDescent="0.25">
      <c r="A147" s="18"/>
      <c r="B147" s="18"/>
      <c r="C147" s="18"/>
      <c r="D147" s="117"/>
      <c r="E147" s="100"/>
      <c r="F147" s="100"/>
      <c r="G147" s="100"/>
      <c r="H147" s="100"/>
      <c r="I147" s="100"/>
      <c r="J147" s="10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</row>
    <row r="148" spans="1:88" s="101" customFormat="1" x14ac:dyDescent="0.25">
      <c r="A148" s="18"/>
      <c r="B148" s="18"/>
      <c r="C148" s="18"/>
      <c r="D148" s="117"/>
      <c r="E148" s="100"/>
      <c r="F148" s="100"/>
      <c r="G148" s="100"/>
      <c r="H148" s="100"/>
      <c r="I148" s="100"/>
      <c r="J148" s="10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</row>
  </sheetData>
  <mergeCells count="1">
    <mergeCell ref="E1:I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M148"/>
  <sheetViews>
    <sheetView showGridLines="0" topLeftCell="A16" zoomScale="70" zoomScaleNormal="70" zoomScaleSheetLayoutView="50" workbookViewId="0">
      <selection activeCell="E33" sqref="E33:I33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175.85546875" style="18" hidden="1" customWidth="1" outlineLevel="1"/>
    <col min="4" max="4" width="2.85546875" style="117" customWidth="1" collapsed="1"/>
    <col min="5" max="9" width="20.7109375" style="100" customWidth="1"/>
    <col min="10" max="10" width="2" style="102" customWidth="1"/>
    <col min="11" max="91" width="9.140625" style="121"/>
    <col min="92" max="16384" width="9.140625" style="93"/>
  </cols>
  <sheetData>
    <row r="1" spans="1:91" ht="46.5" x14ac:dyDescent="0.7">
      <c r="A1" s="317" t="s">
        <v>580</v>
      </c>
      <c r="B1" s="318"/>
      <c r="C1" s="224"/>
      <c r="D1" s="225"/>
      <c r="E1" s="432"/>
      <c r="F1" s="432"/>
      <c r="G1" s="432"/>
      <c r="H1" s="432"/>
      <c r="I1" s="432"/>
      <c r="J1" s="109"/>
    </row>
    <row r="2" spans="1:91" s="126" customFormat="1" ht="21" x14ac:dyDescent="0.2">
      <c r="A2" s="236" t="s">
        <v>325</v>
      </c>
      <c r="B2" s="226"/>
      <c r="C2" s="226" t="s">
        <v>326</v>
      </c>
      <c r="D2" s="226"/>
      <c r="E2" s="255" t="s">
        <v>621</v>
      </c>
      <c r="F2" s="255" t="s">
        <v>599</v>
      </c>
      <c r="G2" s="255" t="s">
        <v>600</v>
      </c>
      <c r="H2" s="255" t="s">
        <v>601</v>
      </c>
      <c r="I2" s="255" t="s">
        <v>602</v>
      </c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</row>
    <row r="3" spans="1:91" s="92" customFormat="1" ht="3" customHeight="1" x14ac:dyDescent="0.35">
      <c r="A3" s="234"/>
      <c r="B3" s="106"/>
      <c r="C3" s="106"/>
      <c r="D3" s="106"/>
      <c r="E3" s="103"/>
      <c r="F3" s="103"/>
      <c r="G3" s="103"/>
      <c r="H3" s="103"/>
      <c r="I3" s="103"/>
      <c r="J3" s="10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</row>
    <row r="4" spans="1:91" s="158" customFormat="1" ht="20.100000000000001" customHeight="1" x14ac:dyDescent="0.2">
      <c r="A4" s="179" t="s">
        <v>603</v>
      </c>
      <c r="B4" s="179"/>
      <c r="C4" s="179" t="s">
        <v>327</v>
      </c>
      <c r="D4" s="155"/>
      <c r="E4" s="304">
        <v>69.030994000000007</v>
      </c>
      <c r="F4" s="289">
        <v>66.152343999999999</v>
      </c>
      <c r="G4" s="289">
        <v>69.256831000000005</v>
      </c>
      <c r="H4" s="289">
        <v>61.130220999999999</v>
      </c>
      <c r="I4" s="289">
        <v>58.618761999999997</v>
      </c>
      <c r="J4" s="134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</row>
    <row r="5" spans="1:91" s="159" customFormat="1" ht="20.100000000000001" customHeight="1" x14ac:dyDescent="0.2">
      <c r="A5" s="155" t="s">
        <v>604</v>
      </c>
      <c r="B5" s="154"/>
      <c r="C5" s="155" t="s">
        <v>328</v>
      </c>
      <c r="D5" s="154"/>
      <c r="E5" s="305">
        <v>0</v>
      </c>
      <c r="F5" s="290">
        <v>0</v>
      </c>
      <c r="G5" s="290">
        <v>0</v>
      </c>
      <c r="H5" s="290">
        <v>0</v>
      </c>
      <c r="I5" s="290">
        <v>0</v>
      </c>
      <c r="J5" s="134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</row>
    <row r="6" spans="1:91" s="159" customFormat="1" ht="20.100000000000001" customHeight="1" x14ac:dyDescent="0.2">
      <c r="A6" s="238" t="s">
        <v>605</v>
      </c>
      <c r="B6" s="251"/>
      <c r="C6" s="252" t="s">
        <v>329</v>
      </c>
      <c r="D6" s="251"/>
      <c r="E6" s="306">
        <v>0</v>
      </c>
      <c r="F6" s="291">
        <v>0</v>
      </c>
      <c r="G6" s="291">
        <v>0</v>
      </c>
      <c r="H6" s="291">
        <v>0</v>
      </c>
      <c r="I6" s="291">
        <v>0</v>
      </c>
      <c r="J6" s="134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</row>
    <row r="7" spans="1:91" s="159" customFormat="1" ht="20.100000000000001" customHeight="1" x14ac:dyDescent="0.2">
      <c r="A7" s="238" t="s">
        <v>606</v>
      </c>
      <c r="B7" s="251"/>
      <c r="C7" s="252" t="s">
        <v>330</v>
      </c>
      <c r="D7" s="251"/>
      <c r="E7" s="306">
        <v>0</v>
      </c>
      <c r="F7" s="291">
        <v>0</v>
      </c>
      <c r="G7" s="291">
        <v>0</v>
      </c>
      <c r="H7" s="291">
        <v>0</v>
      </c>
      <c r="I7" s="291">
        <v>0</v>
      </c>
      <c r="J7" s="134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</row>
    <row r="8" spans="1:91" s="159" customFormat="1" ht="20.100000000000001" customHeight="1" x14ac:dyDescent="0.2">
      <c r="A8" s="155" t="s">
        <v>607</v>
      </c>
      <c r="B8" s="154"/>
      <c r="C8" s="155" t="s">
        <v>331</v>
      </c>
      <c r="D8" s="154"/>
      <c r="E8" s="305">
        <v>0</v>
      </c>
      <c r="F8" s="290">
        <v>0</v>
      </c>
      <c r="G8" s="290">
        <v>0</v>
      </c>
      <c r="H8" s="290">
        <v>0</v>
      </c>
      <c r="I8" s="290">
        <v>0</v>
      </c>
      <c r="J8" s="134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</row>
    <row r="9" spans="1:91" s="159" customFormat="1" ht="20.100000000000001" customHeight="1" x14ac:dyDescent="0.2">
      <c r="A9" s="239" t="s">
        <v>608</v>
      </c>
      <c r="B9" s="251"/>
      <c r="C9" s="195" t="s">
        <v>332</v>
      </c>
      <c r="D9" s="251"/>
      <c r="E9" s="306">
        <v>0</v>
      </c>
      <c r="F9" s="291">
        <v>0</v>
      </c>
      <c r="G9" s="291">
        <v>0</v>
      </c>
      <c r="H9" s="291">
        <v>0</v>
      </c>
      <c r="I9" s="291">
        <v>0</v>
      </c>
      <c r="J9" s="134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</row>
    <row r="10" spans="1:91" s="159" customFormat="1" ht="20.100000000000001" customHeight="1" x14ac:dyDescent="0.2">
      <c r="A10" s="239" t="s">
        <v>609</v>
      </c>
      <c r="B10" s="251"/>
      <c r="C10" s="195" t="s">
        <v>333</v>
      </c>
      <c r="D10" s="251"/>
      <c r="E10" s="306">
        <v>0</v>
      </c>
      <c r="F10" s="291">
        <v>0</v>
      </c>
      <c r="G10" s="291">
        <v>0</v>
      </c>
      <c r="H10" s="291">
        <v>0</v>
      </c>
      <c r="I10" s="291">
        <v>0</v>
      </c>
      <c r="J10" s="134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</row>
    <row r="11" spans="1:91" s="159" customFormat="1" ht="20.100000000000001" customHeight="1" x14ac:dyDescent="0.2">
      <c r="A11" s="180" t="s">
        <v>373</v>
      </c>
      <c r="B11" s="154"/>
      <c r="C11" s="180" t="s">
        <v>334</v>
      </c>
      <c r="D11" s="154"/>
      <c r="E11" s="305">
        <v>0</v>
      </c>
      <c r="F11" s="290">
        <v>0</v>
      </c>
      <c r="G11" s="290">
        <v>0</v>
      </c>
      <c r="H11" s="290">
        <v>0</v>
      </c>
      <c r="I11" s="290">
        <v>0</v>
      </c>
      <c r="J11" s="134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1" s="159" customFormat="1" ht="20.100000000000001" customHeight="1" x14ac:dyDescent="0.2">
      <c r="A12" s="180" t="s">
        <v>374</v>
      </c>
      <c r="B12" s="154"/>
      <c r="C12" s="180" t="s">
        <v>335</v>
      </c>
      <c r="D12" s="154"/>
      <c r="E12" s="305">
        <v>0</v>
      </c>
      <c r="F12" s="290">
        <v>0</v>
      </c>
      <c r="G12" s="290">
        <v>0.11509999999999999</v>
      </c>
      <c r="H12" s="290">
        <v>0</v>
      </c>
      <c r="I12" s="290">
        <v>0.05</v>
      </c>
      <c r="J12" s="134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1" s="159" customFormat="1" ht="20.100000000000001" customHeight="1" x14ac:dyDescent="0.2">
      <c r="A13" s="180" t="s">
        <v>610</v>
      </c>
      <c r="B13" s="154"/>
      <c r="C13" s="180" t="s">
        <v>336</v>
      </c>
      <c r="D13" s="154"/>
      <c r="E13" s="305">
        <v>-0.29546899999999998</v>
      </c>
      <c r="F13" s="290">
        <v>4.8631719999999996</v>
      </c>
      <c r="G13" s="290">
        <v>6.715096</v>
      </c>
      <c r="H13" s="290">
        <v>-8.9609369999999995</v>
      </c>
      <c r="I13" s="290">
        <v>6.3807710000000002</v>
      </c>
      <c r="J13" s="134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</row>
    <row r="14" spans="1:91" s="159" customFormat="1" ht="20.100000000000001" customHeight="1" x14ac:dyDescent="0.2">
      <c r="A14" s="180" t="s">
        <v>611</v>
      </c>
      <c r="B14" s="154"/>
      <c r="C14" s="180" t="s">
        <v>337</v>
      </c>
      <c r="D14" s="154"/>
      <c r="E14" s="305">
        <v>0</v>
      </c>
      <c r="F14" s="290">
        <v>0</v>
      </c>
      <c r="G14" s="290">
        <v>0</v>
      </c>
      <c r="H14" s="290">
        <v>0</v>
      </c>
      <c r="I14" s="290">
        <v>0</v>
      </c>
      <c r="J14" s="134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1" s="159" customFormat="1" ht="20.100000000000001" customHeight="1" x14ac:dyDescent="0.2">
      <c r="A15" s="180" t="s">
        <v>612</v>
      </c>
      <c r="B15" s="154"/>
      <c r="C15" s="180" t="s">
        <v>338</v>
      </c>
      <c r="D15" s="154"/>
      <c r="E15" s="305">
        <v>1.8275E-2</v>
      </c>
      <c r="F15" s="290">
        <v>-0.39725700000000003</v>
      </c>
      <c r="G15" s="290">
        <v>-0.57267900000000005</v>
      </c>
      <c r="H15" s="290">
        <v>0.24951599999999999</v>
      </c>
      <c r="I15" s="290">
        <v>-0.202432</v>
      </c>
      <c r="J15" s="13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1" s="159" customFormat="1" ht="20.100000000000001" customHeight="1" thickBot="1" x14ac:dyDescent="0.25">
      <c r="A16" s="180" t="s">
        <v>613</v>
      </c>
      <c r="B16" s="154"/>
      <c r="C16" s="180" t="s">
        <v>339</v>
      </c>
      <c r="D16" s="154"/>
      <c r="E16" s="305">
        <v>-8.4612000000000007E-2</v>
      </c>
      <c r="F16" s="290">
        <v>-7.1240000000000001E-3</v>
      </c>
      <c r="G16" s="290">
        <v>-0.62907000000000002</v>
      </c>
      <c r="H16" s="290">
        <v>-3.9033289999999998</v>
      </c>
      <c r="I16" s="290">
        <v>-8.7000000000000001E-5</v>
      </c>
      <c r="J16" s="13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 s="249" customFormat="1" ht="24.95" customHeight="1" thickBot="1" x14ac:dyDescent="0.25">
      <c r="A17" s="240" t="s">
        <v>379</v>
      </c>
      <c r="B17" s="241"/>
      <c r="C17" s="240" t="s">
        <v>340</v>
      </c>
      <c r="D17" s="154"/>
      <c r="E17" s="307">
        <v>68.669188000000005</v>
      </c>
      <c r="F17" s="292">
        <v>70.611135000000004</v>
      </c>
      <c r="G17" s="292">
        <v>74.885278</v>
      </c>
      <c r="H17" s="292">
        <v>48.515470999999998</v>
      </c>
      <c r="I17" s="292">
        <v>64.847014000000001</v>
      </c>
      <c r="J17" s="242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</row>
    <row r="18" spans="1:91" s="159" customFormat="1" ht="20.100000000000001" customHeight="1" x14ac:dyDescent="0.2">
      <c r="A18" s="181" t="s">
        <v>303</v>
      </c>
      <c r="B18" s="228"/>
      <c r="C18" s="181" t="s">
        <v>341</v>
      </c>
      <c r="D18" s="154"/>
      <c r="E18" s="308">
        <v>-42.305382000000002</v>
      </c>
      <c r="F18" s="293">
        <v>-44.368639000000002</v>
      </c>
      <c r="G18" s="293">
        <v>-36.445160000000001</v>
      </c>
      <c r="H18" s="293">
        <v>-40.304439000000002</v>
      </c>
      <c r="I18" s="293">
        <v>-37.468885</v>
      </c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</row>
    <row r="19" spans="1:91" s="159" customFormat="1" ht="20.100000000000001" customHeight="1" x14ac:dyDescent="0.2">
      <c r="A19" s="180" t="s">
        <v>304</v>
      </c>
      <c r="B19" s="154"/>
      <c r="C19" s="180" t="s">
        <v>342</v>
      </c>
      <c r="D19" s="154"/>
      <c r="E19" s="305">
        <v>86.733581999999998</v>
      </c>
      <c r="F19" s="290">
        <v>49.814763999999997</v>
      </c>
      <c r="G19" s="290">
        <v>12.451444</v>
      </c>
      <c r="H19" s="290">
        <v>27.286709999999999</v>
      </c>
      <c r="I19" s="290">
        <v>0.73151299999999997</v>
      </c>
      <c r="J19" s="13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1" s="159" customFormat="1" ht="20.100000000000001" customHeight="1" x14ac:dyDescent="0.2">
      <c r="A20" s="239" t="s">
        <v>614</v>
      </c>
      <c r="B20" s="251"/>
      <c r="C20" s="195" t="s">
        <v>343</v>
      </c>
      <c r="D20" s="251"/>
      <c r="E20" s="306">
        <v>86.741005999999999</v>
      </c>
      <c r="F20" s="291">
        <v>49.808027000000003</v>
      </c>
      <c r="G20" s="291">
        <v>12.473755000000001</v>
      </c>
      <c r="H20" s="291">
        <v>28.099426999999999</v>
      </c>
      <c r="I20" s="291">
        <v>0.73312600000000006</v>
      </c>
      <c r="J20" s="13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1" s="159" customFormat="1" ht="20.100000000000001" customHeight="1" x14ac:dyDescent="0.2">
      <c r="A21" s="239" t="s">
        <v>344</v>
      </c>
      <c r="B21" s="251"/>
      <c r="C21" s="195" t="s">
        <v>345</v>
      </c>
      <c r="D21" s="251"/>
      <c r="E21" s="306">
        <v>0</v>
      </c>
      <c r="F21" s="291">
        <v>0</v>
      </c>
      <c r="G21" s="291">
        <v>0</v>
      </c>
      <c r="H21" s="291">
        <v>0</v>
      </c>
      <c r="I21" s="291">
        <v>0</v>
      </c>
      <c r="J21" s="134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1" s="159" customFormat="1" ht="20.100000000000001" customHeight="1" x14ac:dyDescent="0.2">
      <c r="A22" s="239" t="s">
        <v>347</v>
      </c>
      <c r="B22" s="251"/>
      <c r="C22" s="195" t="s">
        <v>346</v>
      </c>
      <c r="D22" s="251"/>
      <c r="E22" s="306">
        <v>0</v>
      </c>
      <c r="F22" s="291">
        <v>0</v>
      </c>
      <c r="G22" s="291">
        <v>0</v>
      </c>
      <c r="H22" s="291">
        <v>0</v>
      </c>
      <c r="I22" s="291">
        <v>0</v>
      </c>
      <c r="J22" s="13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1" s="159" customFormat="1" ht="20.100000000000001" customHeight="1" x14ac:dyDescent="0.2">
      <c r="A23" s="239" t="s">
        <v>615</v>
      </c>
      <c r="B23" s="251"/>
      <c r="C23" s="195" t="s">
        <v>348</v>
      </c>
      <c r="D23" s="251"/>
      <c r="E23" s="306">
        <v>-7.424E-3</v>
      </c>
      <c r="F23" s="291">
        <v>6.7369999999999999E-3</v>
      </c>
      <c r="G23" s="291">
        <v>-2.2311000000000001E-2</v>
      </c>
      <c r="H23" s="291">
        <v>-0.81271700000000002</v>
      </c>
      <c r="I23" s="291">
        <v>-1.6130000000000001E-3</v>
      </c>
      <c r="J23" s="134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</row>
    <row r="24" spans="1:91" s="159" customFormat="1" ht="20.100000000000001" customHeight="1" thickBot="1" x14ac:dyDescent="0.25">
      <c r="A24" s="180" t="s">
        <v>616</v>
      </c>
      <c r="B24" s="154"/>
      <c r="C24" s="180" t="s">
        <v>349</v>
      </c>
      <c r="D24" s="154"/>
      <c r="E24" s="305">
        <v>0</v>
      </c>
      <c r="F24" s="290">
        <v>0</v>
      </c>
      <c r="G24" s="290">
        <v>0</v>
      </c>
      <c r="H24" s="290">
        <v>0</v>
      </c>
      <c r="I24" s="290">
        <v>0</v>
      </c>
      <c r="J24" s="134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</row>
    <row r="25" spans="1:91" s="162" customFormat="1" ht="24.95" customHeight="1" thickBot="1" x14ac:dyDescent="0.25">
      <c r="A25" s="240" t="s">
        <v>384</v>
      </c>
      <c r="B25" s="241"/>
      <c r="C25" s="240" t="s">
        <v>350</v>
      </c>
      <c r="D25" s="154"/>
      <c r="E25" s="307">
        <v>113.097388</v>
      </c>
      <c r="F25" s="292">
        <v>76.057259999999999</v>
      </c>
      <c r="G25" s="292">
        <v>50.891562</v>
      </c>
      <c r="H25" s="292">
        <v>35.497742000000002</v>
      </c>
      <c r="I25" s="292">
        <v>28.109642000000001</v>
      </c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</row>
    <row r="26" spans="1:91" s="159" customFormat="1" ht="20.100000000000001" customHeight="1" thickBot="1" x14ac:dyDescent="0.25">
      <c r="A26" s="180" t="s">
        <v>617</v>
      </c>
      <c r="B26" s="154"/>
      <c r="C26" s="180" t="s">
        <v>351</v>
      </c>
      <c r="D26" s="154"/>
      <c r="E26" s="305">
        <v>-14.137057</v>
      </c>
      <c r="F26" s="290">
        <v>-9.5071490000000001</v>
      </c>
      <c r="G26" s="290">
        <v>44.413767999999997</v>
      </c>
      <c r="H26" s="290">
        <v>1.1086659999999999</v>
      </c>
      <c r="I26" s="290">
        <v>1.427386</v>
      </c>
      <c r="J26" s="13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1" s="162" customFormat="1" ht="24.95" customHeight="1" thickBot="1" x14ac:dyDescent="0.25">
      <c r="A27" s="253" t="s">
        <v>386</v>
      </c>
      <c r="B27" s="254"/>
      <c r="C27" s="253" t="s">
        <v>352</v>
      </c>
      <c r="D27" s="154"/>
      <c r="E27" s="308">
        <v>98.960330999999996</v>
      </c>
      <c r="F27" s="293">
        <v>66.550111000000001</v>
      </c>
      <c r="G27" s="293">
        <v>95.305329999999998</v>
      </c>
      <c r="H27" s="293">
        <v>36.606408000000002</v>
      </c>
      <c r="I27" s="293">
        <v>29.537027999999999</v>
      </c>
      <c r="J27" s="160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</row>
    <row r="28" spans="1:91" s="159" customFormat="1" ht="20.100000000000001" customHeight="1" x14ac:dyDescent="0.2">
      <c r="A28" s="250" t="s">
        <v>618</v>
      </c>
      <c r="B28" s="154"/>
      <c r="C28" s="180" t="s">
        <v>353</v>
      </c>
      <c r="D28" s="154"/>
      <c r="E28" s="308">
        <v>0</v>
      </c>
      <c r="F28" s="293">
        <v>0</v>
      </c>
      <c r="G28" s="293">
        <v>0</v>
      </c>
      <c r="H28" s="293">
        <v>0</v>
      </c>
      <c r="I28" s="293">
        <v>0</v>
      </c>
      <c r="J28" s="13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1" s="159" customFormat="1" ht="20.100000000000001" customHeight="1" x14ac:dyDescent="0.2">
      <c r="A29" s="250" t="s">
        <v>395</v>
      </c>
      <c r="B29" s="154"/>
      <c r="C29" s="182" t="s">
        <v>354</v>
      </c>
      <c r="D29" s="154"/>
      <c r="E29" s="305">
        <v>98.960330999999996</v>
      </c>
      <c r="F29" s="290">
        <v>66.550111000000001</v>
      </c>
      <c r="G29" s="290">
        <v>95.305329999999998</v>
      </c>
      <c r="H29" s="290">
        <v>36.606408000000002</v>
      </c>
      <c r="I29" s="290">
        <v>29.537027999999999</v>
      </c>
      <c r="J29" s="13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1" s="159" customFormat="1" ht="20.100000000000001" customHeight="1" x14ac:dyDescent="0.2">
      <c r="A30" s="302" t="s">
        <v>355</v>
      </c>
      <c r="B30" s="251"/>
      <c r="C30" s="195" t="s">
        <v>357</v>
      </c>
      <c r="D30" s="251"/>
      <c r="E30" s="306">
        <v>98.960330999999996</v>
      </c>
      <c r="F30" s="291">
        <v>66.550111000000001</v>
      </c>
      <c r="G30" s="291">
        <v>95.305329999999998</v>
      </c>
      <c r="H30" s="291">
        <v>36.606408000000002</v>
      </c>
      <c r="I30" s="291">
        <v>29.537027999999999</v>
      </c>
      <c r="J30" s="134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1" s="159" customFormat="1" ht="20.100000000000001" customHeight="1" x14ac:dyDescent="0.2">
      <c r="A31" s="302" t="s">
        <v>356</v>
      </c>
      <c r="B31" s="251"/>
      <c r="C31" s="195" t="s">
        <v>358</v>
      </c>
      <c r="D31" s="251"/>
      <c r="E31" s="306">
        <v>0</v>
      </c>
      <c r="F31" s="291">
        <v>0</v>
      </c>
      <c r="G31" s="291">
        <v>0</v>
      </c>
      <c r="H31" s="291">
        <v>0</v>
      </c>
      <c r="I31" s="291">
        <v>0</v>
      </c>
      <c r="J31" s="134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1" s="159" customFormat="1" ht="20.100000000000001" customHeight="1" thickBot="1" x14ac:dyDescent="0.25">
      <c r="A32" s="183"/>
      <c r="B32" s="183"/>
      <c r="C32" s="183"/>
      <c r="D32" s="154"/>
      <c r="E32" s="309"/>
      <c r="F32" s="294"/>
      <c r="G32" s="294"/>
      <c r="H32" s="294"/>
      <c r="I32" s="294"/>
      <c r="J32" s="134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1" s="159" customFormat="1" ht="24.95" customHeight="1" x14ac:dyDescent="0.2">
      <c r="A33" s="228" t="s">
        <v>619</v>
      </c>
      <c r="B33" s="163"/>
      <c r="C33" s="177"/>
      <c r="D33" s="163"/>
      <c r="E33" s="414">
        <v>6651.72307</v>
      </c>
      <c r="F33" s="415">
        <v>6544.1713550000004</v>
      </c>
      <c r="G33" s="415">
        <v>6477.0062019999996</v>
      </c>
      <c r="H33" s="415">
        <v>6787</v>
      </c>
      <c r="I33" s="415">
        <v>6810</v>
      </c>
      <c r="J33" s="13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1" s="159" customFormat="1" ht="24.95" customHeight="1" x14ac:dyDescent="0.35">
      <c r="A34" s="154" t="s">
        <v>409</v>
      </c>
      <c r="B34" s="117"/>
      <c r="C34" s="178"/>
      <c r="D34" s="117"/>
      <c r="E34" s="313" t="s">
        <v>276</v>
      </c>
      <c r="F34" s="303" t="s">
        <v>276</v>
      </c>
      <c r="G34" s="303" t="s">
        <v>276</v>
      </c>
      <c r="H34" s="303" t="s">
        <v>276</v>
      </c>
      <c r="I34" s="303" t="s">
        <v>276</v>
      </c>
      <c r="J34" s="16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1" s="101" customFormat="1" ht="24.95" customHeight="1" x14ac:dyDescent="0.35">
      <c r="A35" s="229" t="s">
        <v>361</v>
      </c>
      <c r="B35" s="117"/>
      <c r="C35" s="178"/>
      <c r="D35" s="117"/>
      <c r="E35" s="310">
        <v>692</v>
      </c>
      <c r="F35" s="295">
        <v>680.59382091999998</v>
      </c>
      <c r="G35" s="295">
        <v>663.89313570500008</v>
      </c>
      <c r="H35" s="295">
        <v>695.61857039500001</v>
      </c>
      <c r="I35" s="295">
        <v>698.06240922000006</v>
      </c>
      <c r="J35" s="10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</row>
    <row r="36" spans="1:91" s="101" customFormat="1" ht="24.95" customHeight="1" x14ac:dyDescent="0.35">
      <c r="A36" s="154" t="s">
        <v>389</v>
      </c>
      <c r="B36" s="117"/>
      <c r="C36" s="104"/>
      <c r="D36" s="117"/>
      <c r="E36" s="311">
        <v>0.56999999999999995</v>
      </c>
      <c r="F36" s="230">
        <v>0.38</v>
      </c>
      <c r="G36" s="230">
        <v>0.51588500000000004</v>
      </c>
      <c r="H36" s="230">
        <v>0.19908000000000001</v>
      </c>
      <c r="I36" s="230">
        <v>0.15976499999999999</v>
      </c>
      <c r="J36" s="10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</row>
    <row r="37" spans="1:91" s="101" customFormat="1" ht="24.95" customHeight="1" x14ac:dyDescent="0.35">
      <c r="A37" s="154" t="s">
        <v>390</v>
      </c>
      <c r="B37" s="117"/>
      <c r="C37" s="104"/>
      <c r="D37" s="117"/>
      <c r="E37" s="311">
        <v>0.61607500000000004</v>
      </c>
      <c r="F37" s="230">
        <v>0.62835200000000002</v>
      </c>
      <c r="G37" s="230">
        <v>0.48668</v>
      </c>
      <c r="H37" s="230">
        <v>0.83075399999999999</v>
      </c>
      <c r="I37" s="230">
        <v>0.57780399999999998</v>
      </c>
      <c r="J37" s="102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</row>
    <row r="38" spans="1:91" s="101" customFormat="1" ht="24.95" customHeight="1" x14ac:dyDescent="0.35">
      <c r="A38" s="154" t="s">
        <v>391</v>
      </c>
      <c r="B38" s="117"/>
      <c r="C38" s="104"/>
      <c r="D38" s="117"/>
      <c r="E38" s="319" t="s">
        <v>276</v>
      </c>
      <c r="F38" s="320" t="s">
        <v>276</v>
      </c>
      <c r="G38" s="320" t="s">
        <v>276</v>
      </c>
      <c r="H38" s="320" t="s">
        <v>276</v>
      </c>
      <c r="I38" s="320" t="s">
        <v>276</v>
      </c>
      <c r="J38" s="10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</row>
    <row r="39" spans="1:91" s="101" customFormat="1" ht="24.95" customHeight="1" thickBot="1" x14ac:dyDescent="0.4">
      <c r="A39" s="231" t="s">
        <v>392</v>
      </c>
      <c r="B39" s="232"/>
      <c r="C39" s="104"/>
      <c r="D39" s="117"/>
      <c r="E39" s="312"/>
      <c r="F39" s="233"/>
      <c r="G39" s="233"/>
      <c r="H39" s="233"/>
      <c r="I39" s="233"/>
      <c r="J39" s="102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</row>
    <row r="40" spans="1:91" s="101" customFormat="1" x14ac:dyDescent="0.25">
      <c r="A40" s="104"/>
      <c r="B40" s="104"/>
      <c r="C40" s="104"/>
      <c r="D40" s="117"/>
      <c r="E40" s="102"/>
      <c r="F40" s="102"/>
      <c r="G40" s="102"/>
      <c r="H40" s="102"/>
      <c r="I40" s="102"/>
      <c r="J40" s="10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</row>
    <row r="41" spans="1:91" s="101" customFormat="1" x14ac:dyDescent="0.25">
      <c r="A41" s="104"/>
      <c r="B41" s="104"/>
      <c r="C41" s="104"/>
      <c r="D41" s="117"/>
      <c r="E41" s="102"/>
      <c r="F41" s="102"/>
      <c r="G41" s="102"/>
      <c r="H41" s="102"/>
      <c r="I41" s="102"/>
      <c r="J41" s="102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</row>
    <row r="42" spans="1:91" s="101" customFormat="1" x14ac:dyDescent="0.25">
      <c r="A42" s="104"/>
      <c r="B42" s="104"/>
      <c r="C42" s="104"/>
      <c r="D42" s="117"/>
      <c r="E42" s="102"/>
      <c r="F42" s="102"/>
      <c r="G42" s="102"/>
      <c r="H42" s="102"/>
      <c r="I42" s="102"/>
      <c r="J42" s="102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</row>
    <row r="43" spans="1:91" s="101" customFormat="1" x14ac:dyDescent="0.25">
      <c r="A43" s="104"/>
      <c r="B43" s="104"/>
      <c r="C43" s="104"/>
      <c r="D43" s="117"/>
      <c r="E43" s="102"/>
      <c r="F43" s="102"/>
      <c r="G43" s="102"/>
      <c r="H43" s="102"/>
      <c r="I43" s="102"/>
      <c r="J43" s="102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</row>
    <row r="44" spans="1:91" s="101" customFormat="1" x14ac:dyDescent="0.25">
      <c r="A44" s="104"/>
      <c r="B44" s="104"/>
      <c r="C44" s="104"/>
      <c r="D44" s="117"/>
      <c r="E44" s="102"/>
      <c r="F44" s="102"/>
      <c r="G44" s="102"/>
      <c r="H44" s="102"/>
      <c r="I44" s="102"/>
      <c r="J44" s="10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</row>
    <row r="45" spans="1:91" s="101" customFormat="1" x14ac:dyDescent="0.25">
      <c r="A45" s="104"/>
      <c r="B45" s="104"/>
      <c r="C45" s="104"/>
      <c r="D45" s="117"/>
      <c r="E45" s="102"/>
      <c r="F45" s="102"/>
      <c r="G45" s="102"/>
      <c r="H45" s="102"/>
      <c r="I45" s="102"/>
      <c r="J45" s="102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</row>
    <row r="46" spans="1:91" s="101" customFormat="1" x14ac:dyDescent="0.25">
      <c r="A46" s="104"/>
      <c r="B46" s="104"/>
      <c r="C46" s="104"/>
      <c r="D46" s="117"/>
      <c r="E46" s="102"/>
      <c r="F46" s="102"/>
      <c r="G46" s="102"/>
      <c r="H46" s="102"/>
      <c r="I46" s="102"/>
      <c r="J46" s="102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</row>
    <row r="47" spans="1:91" s="101" customFormat="1" x14ac:dyDescent="0.25">
      <c r="A47" s="104"/>
      <c r="B47" s="104"/>
      <c r="C47" s="104"/>
      <c r="D47" s="117"/>
      <c r="E47" s="102"/>
      <c r="F47" s="102"/>
      <c r="G47" s="102"/>
      <c r="H47" s="102"/>
      <c r="I47" s="102"/>
      <c r="J47" s="102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</row>
    <row r="48" spans="1:91" s="101" customFormat="1" x14ac:dyDescent="0.25">
      <c r="A48" s="104"/>
      <c r="B48" s="104"/>
      <c r="C48" s="104"/>
      <c r="D48" s="117"/>
      <c r="E48" s="102"/>
      <c r="F48" s="102"/>
      <c r="G48" s="102"/>
      <c r="H48" s="102"/>
      <c r="I48" s="102"/>
      <c r="J48" s="102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</row>
    <row r="49" spans="1:91" s="101" customFormat="1" x14ac:dyDescent="0.25">
      <c r="A49" s="104"/>
      <c r="B49" s="104"/>
      <c r="C49" s="104"/>
      <c r="D49" s="117"/>
      <c r="E49" s="102"/>
      <c r="F49" s="102"/>
      <c r="G49" s="102"/>
      <c r="H49" s="102"/>
      <c r="I49" s="102"/>
      <c r="J49" s="102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</row>
    <row r="50" spans="1:91" s="101" customFormat="1" x14ac:dyDescent="0.25">
      <c r="A50" s="104"/>
      <c r="B50" s="104"/>
      <c r="C50" s="104"/>
      <c r="D50" s="117"/>
      <c r="E50" s="102"/>
      <c r="F50" s="102"/>
      <c r="G50" s="102"/>
      <c r="H50" s="102"/>
      <c r="I50" s="102"/>
      <c r="J50" s="10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</row>
    <row r="51" spans="1:91" s="101" customFormat="1" x14ac:dyDescent="0.25">
      <c r="A51" s="104"/>
      <c r="B51" s="104"/>
      <c r="C51" s="104"/>
      <c r="D51" s="117"/>
      <c r="E51" s="102"/>
      <c r="F51" s="102"/>
      <c r="G51" s="102"/>
      <c r="H51" s="102"/>
      <c r="I51" s="102"/>
      <c r="J51" s="10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</row>
    <row r="52" spans="1:91" s="101" customFormat="1" x14ac:dyDescent="0.25">
      <c r="A52" s="104"/>
      <c r="B52" s="104"/>
      <c r="C52" s="104"/>
      <c r="D52" s="117"/>
      <c r="E52" s="102"/>
      <c r="F52" s="102"/>
      <c r="G52" s="102"/>
      <c r="H52" s="102"/>
      <c r="I52" s="102"/>
      <c r="J52" s="10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</row>
    <row r="53" spans="1:91" s="101" customFormat="1" x14ac:dyDescent="0.25">
      <c r="A53" s="104"/>
      <c r="B53" s="104"/>
      <c r="C53" s="104"/>
      <c r="D53" s="117"/>
      <c r="E53" s="102"/>
      <c r="F53" s="102"/>
      <c r="G53" s="102"/>
      <c r="H53" s="102"/>
      <c r="I53" s="102"/>
      <c r="J53" s="102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</row>
    <row r="54" spans="1:91" s="101" customFormat="1" x14ac:dyDescent="0.25">
      <c r="A54" s="104"/>
      <c r="B54" s="104"/>
      <c r="C54" s="104"/>
      <c r="D54" s="117"/>
      <c r="E54" s="102"/>
      <c r="F54" s="102"/>
      <c r="G54" s="102"/>
      <c r="H54" s="102"/>
      <c r="I54" s="102"/>
      <c r="J54" s="102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</row>
    <row r="55" spans="1:91" s="101" customFormat="1" x14ac:dyDescent="0.25">
      <c r="A55" s="104"/>
      <c r="B55" s="104"/>
      <c r="C55" s="104"/>
      <c r="D55" s="117"/>
      <c r="E55" s="102"/>
      <c r="F55" s="102"/>
      <c r="G55" s="102"/>
      <c r="H55" s="102"/>
      <c r="I55" s="102"/>
      <c r="J55" s="10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</row>
    <row r="56" spans="1:91" s="101" customFormat="1" x14ac:dyDescent="0.25">
      <c r="A56" s="104"/>
      <c r="B56" s="104"/>
      <c r="C56" s="104"/>
      <c r="D56" s="117"/>
      <c r="E56" s="102"/>
      <c r="F56" s="102"/>
      <c r="G56" s="102"/>
      <c r="H56" s="102"/>
      <c r="I56" s="102"/>
      <c r="J56" s="102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</row>
    <row r="57" spans="1:91" s="101" customFormat="1" x14ac:dyDescent="0.25">
      <c r="A57" s="104"/>
      <c r="B57" s="104"/>
      <c r="C57" s="104"/>
      <c r="D57" s="117"/>
      <c r="E57" s="102"/>
      <c r="F57" s="102"/>
      <c r="G57" s="102"/>
      <c r="H57" s="102"/>
      <c r="I57" s="102"/>
      <c r="J57" s="102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</row>
    <row r="58" spans="1:91" s="101" customFormat="1" x14ac:dyDescent="0.25">
      <c r="A58" s="104"/>
      <c r="B58" s="104"/>
      <c r="C58" s="104"/>
      <c r="D58" s="117"/>
      <c r="E58" s="102"/>
      <c r="F58" s="102"/>
      <c r="G58" s="102"/>
      <c r="H58" s="102"/>
      <c r="I58" s="102"/>
      <c r="J58" s="102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</row>
    <row r="59" spans="1:91" s="101" customFormat="1" x14ac:dyDescent="0.25">
      <c r="A59" s="104"/>
      <c r="B59" s="104"/>
      <c r="C59" s="104"/>
      <c r="D59" s="117"/>
      <c r="E59" s="102"/>
      <c r="F59" s="102"/>
      <c r="G59" s="102"/>
      <c r="H59" s="102"/>
      <c r="I59" s="102"/>
      <c r="J59" s="10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</row>
    <row r="60" spans="1:91" s="101" customFormat="1" x14ac:dyDescent="0.25">
      <c r="A60" s="104"/>
      <c r="B60" s="104"/>
      <c r="C60" s="104"/>
      <c r="D60" s="117"/>
      <c r="E60" s="102"/>
      <c r="F60" s="102"/>
      <c r="G60" s="102"/>
      <c r="H60" s="102"/>
      <c r="I60" s="102"/>
      <c r="J60" s="10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</row>
    <row r="61" spans="1:91" s="101" customFormat="1" x14ac:dyDescent="0.25">
      <c r="A61" s="104"/>
      <c r="B61" s="104"/>
      <c r="C61" s="104"/>
      <c r="D61" s="117"/>
      <c r="E61" s="102"/>
      <c r="F61" s="102"/>
      <c r="G61" s="102"/>
      <c r="H61" s="102"/>
      <c r="I61" s="102"/>
      <c r="J61" s="10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</row>
    <row r="62" spans="1:91" s="101" customFormat="1" x14ac:dyDescent="0.25">
      <c r="A62" s="104"/>
      <c r="B62" s="104"/>
      <c r="C62" s="104"/>
      <c r="D62" s="117"/>
      <c r="E62" s="102"/>
      <c r="F62" s="102"/>
      <c r="G62" s="102"/>
      <c r="H62" s="102"/>
      <c r="I62" s="102"/>
      <c r="J62" s="10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</row>
    <row r="63" spans="1:91" s="101" customFormat="1" x14ac:dyDescent="0.25">
      <c r="A63" s="104"/>
      <c r="B63" s="104"/>
      <c r="C63" s="104"/>
      <c r="D63" s="117"/>
      <c r="E63" s="102"/>
      <c r="F63" s="102"/>
      <c r="G63" s="102"/>
      <c r="H63" s="102"/>
      <c r="I63" s="102"/>
      <c r="J63" s="10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</row>
    <row r="64" spans="1:91" s="101" customFormat="1" x14ac:dyDescent="0.25">
      <c r="A64" s="104"/>
      <c r="B64" s="104"/>
      <c r="C64" s="104"/>
      <c r="D64" s="117"/>
      <c r="E64" s="102"/>
      <c r="F64" s="102"/>
      <c r="G64" s="102"/>
      <c r="H64" s="102"/>
      <c r="I64" s="102"/>
      <c r="J64" s="10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</row>
    <row r="65" spans="1:91" s="101" customFormat="1" x14ac:dyDescent="0.25">
      <c r="A65" s="104"/>
      <c r="B65" s="104"/>
      <c r="C65" s="104"/>
      <c r="D65" s="117"/>
      <c r="E65" s="102"/>
      <c r="F65" s="102"/>
      <c r="G65" s="102"/>
      <c r="H65" s="102"/>
      <c r="I65" s="102"/>
      <c r="J65" s="10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</row>
    <row r="66" spans="1:91" s="101" customFormat="1" x14ac:dyDescent="0.25">
      <c r="A66" s="104"/>
      <c r="B66" s="104"/>
      <c r="C66" s="104"/>
      <c r="D66" s="117"/>
      <c r="E66" s="102"/>
      <c r="F66" s="102"/>
      <c r="G66" s="102"/>
      <c r="H66" s="102"/>
      <c r="I66" s="102"/>
      <c r="J66" s="10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</row>
    <row r="67" spans="1:91" s="101" customFormat="1" x14ac:dyDescent="0.25">
      <c r="A67" s="104"/>
      <c r="B67" s="104"/>
      <c r="C67" s="104"/>
      <c r="D67" s="117"/>
      <c r="E67" s="102"/>
      <c r="F67" s="102"/>
      <c r="G67" s="102"/>
      <c r="H67" s="102"/>
      <c r="I67" s="102"/>
      <c r="J67" s="10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</row>
    <row r="68" spans="1:91" s="101" customFormat="1" x14ac:dyDescent="0.25">
      <c r="A68" s="104"/>
      <c r="B68" s="104"/>
      <c r="C68" s="104"/>
      <c r="D68" s="117"/>
      <c r="E68" s="102"/>
      <c r="F68" s="102"/>
      <c r="G68" s="102"/>
      <c r="H68" s="102"/>
      <c r="I68" s="102"/>
      <c r="J68" s="10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</row>
    <row r="69" spans="1:91" s="101" customFormat="1" x14ac:dyDescent="0.25">
      <c r="A69" s="104"/>
      <c r="B69" s="104"/>
      <c r="C69" s="104"/>
      <c r="D69" s="117"/>
      <c r="E69" s="102"/>
      <c r="F69" s="102"/>
      <c r="G69" s="102"/>
      <c r="H69" s="102"/>
      <c r="I69" s="102"/>
      <c r="J69" s="10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</row>
    <row r="70" spans="1:91" s="101" customFormat="1" x14ac:dyDescent="0.25">
      <c r="A70" s="104"/>
      <c r="B70" s="104"/>
      <c r="C70" s="104"/>
      <c r="D70" s="117"/>
      <c r="E70" s="102"/>
      <c r="F70" s="102"/>
      <c r="G70" s="102"/>
      <c r="H70" s="102"/>
      <c r="I70" s="102"/>
      <c r="J70" s="10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</row>
    <row r="71" spans="1:91" s="101" customFormat="1" x14ac:dyDescent="0.25">
      <c r="A71" s="104"/>
      <c r="B71" s="104"/>
      <c r="C71" s="104"/>
      <c r="D71" s="117"/>
      <c r="E71" s="102"/>
      <c r="F71" s="102"/>
      <c r="G71" s="102"/>
      <c r="H71" s="102"/>
      <c r="I71" s="102"/>
      <c r="J71" s="10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</row>
    <row r="72" spans="1:91" s="101" customFormat="1" x14ac:dyDescent="0.25">
      <c r="A72" s="104"/>
      <c r="B72" s="104"/>
      <c r="C72" s="104"/>
      <c r="D72" s="117"/>
      <c r="E72" s="102"/>
      <c r="F72" s="102"/>
      <c r="G72" s="102"/>
      <c r="H72" s="102"/>
      <c r="I72" s="102"/>
      <c r="J72" s="10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</row>
    <row r="73" spans="1:91" s="101" customFormat="1" x14ac:dyDescent="0.25">
      <c r="A73" s="104"/>
      <c r="B73" s="104"/>
      <c r="C73" s="104"/>
      <c r="D73" s="117"/>
      <c r="E73" s="102"/>
      <c r="F73" s="102"/>
      <c r="G73" s="102"/>
      <c r="H73" s="102"/>
      <c r="I73" s="102"/>
      <c r="J73" s="10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</row>
    <row r="74" spans="1:91" s="101" customFormat="1" x14ac:dyDescent="0.25">
      <c r="A74" s="104"/>
      <c r="B74" s="104"/>
      <c r="C74" s="104"/>
      <c r="D74" s="117"/>
      <c r="E74" s="102"/>
      <c r="F74" s="102"/>
      <c r="G74" s="102"/>
      <c r="H74" s="102"/>
      <c r="I74" s="102"/>
      <c r="J74" s="10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</row>
    <row r="75" spans="1:91" s="101" customFormat="1" x14ac:dyDescent="0.25">
      <c r="A75" s="104"/>
      <c r="B75" s="104"/>
      <c r="C75" s="104"/>
      <c r="D75" s="117"/>
      <c r="E75" s="102"/>
      <c r="F75" s="102"/>
      <c r="G75" s="102"/>
      <c r="H75" s="102"/>
      <c r="I75" s="102"/>
      <c r="J75" s="10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</row>
    <row r="76" spans="1:91" s="101" customFormat="1" x14ac:dyDescent="0.25">
      <c r="A76" s="104"/>
      <c r="B76" s="104"/>
      <c r="C76" s="104"/>
      <c r="D76" s="117"/>
      <c r="E76" s="102"/>
      <c r="F76" s="102"/>
      <c r="G76" s="102"/>
      <c r="H76" s="102"/>
      <c r="I76" s="102"/>
      <c r="J76" s="10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</row>
    <row r="77" spans="1:91" s="101" customFormat="1" x14ac:dyDescent="0.25">
      <c r="A77" s="104"/>
      <c r="B77" s="104"/>
      <c r="C77" s="104"/>
      <c r="D77" s="117"/>
      <c r="E77" s="102"/>
      <c r="F77" s="102"/>
      <c r="G77" s="102"/>
      <c r="H77" s="102"/>
      <c r="I77" s="102"/>
      <c r="J77" s="10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</row>
    <row r="78" spans="1:91" s="101" customFormat="1" x14ac:dyDescent="0.25">
      <c r="A78" s="104"/>
      <c r="B78" s="104"/>
      <c r="C78" s="104"/>
      <c r="D78" s="117"/>
      <c r="E78" s="102"/>
      <c r="F78" s="102"/>
      <c r="G78" s="102"/>
      <c r="H78" s="102"/>
      <c r="I78" s="102"/>
      <c r="J78" s="10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</row>
    <row r="79" spans="1:91" s="101" customFormat="1" x14ac:dyDescent="0.25">
      <c r="A79" s="104"/>
      <c r="B79" s="104"/>
      <c r="C79" s="104"/>
      <c r="D79" s="117"/>
      <c r="E79" s="102"/>
      <c r="F79" s="102"/>
      <c r="G79" s="102"/>
      <c r="H79" s="102"/>
      <c r="I79" s="102"/>
      <c r="J79" s="10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</row>
    <row r="80" spans="1:91" s="101" customFormat="1" x14ac:dyDescent="0.25">
      <c r="A80" s="104"/>
      <c r="B80" s="104"/>
      <c r="C80" s="104"/>
      <c r="D80" s="117"/>
      <c r="E80" s="102"/>
      <c r="F80" s="102"/>
      <c r="G80" s="102"/>
      <c r="H80" s="102"/>
      <c r="I80" s="102"/>
      <c r="J80" s="10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</row>
    <row r="81" spans="1:91" s="101" customFormat="1" x14ac:dyDescent="0.25">
      <c r="A81" s="104"/>
      <c r="B81" s="104"/>
      <c r="C81" s="104"/>
      <c r="D81" s="117"/>
      <c r="E81" s="102"/>
      <c r="F81" s="102"/>
      <c r="G81" s="102"/>
      <c r="H81" s="102"/>
      <c r="I81" s="102"/>
      <c r="J81" s="10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</row>
    <row r="82" spans="1:91" s="101" customFormat="1" x14ac:dyDescent="0.25">
      <c r="A82" s="104"/>
      <c r="B82" s="104"/>
      <c r="C82" s="104"/>
      <c r="D82" s="117"/>
      <c r="E82" s="102"/>
      <c r="F82" s="102"/>
      <c r="G82" s="102"/>
      <c r="H82" s="102"/>
      <c r="I82" s="102"/>
      <c r="J82" s="10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</row>
    <row r="83" spans="1:91" s="101" customFormat="1" x14ac:dyDescent="0.25">
      <c r="A83" s="104"/>
      <c r="B83" s="104"/>
      <c r="C83" s="104"/>
      <c r="D83" s="117"/>
      <c r="E83" s="102"/>
      <c r="F83" s="102"/>
      <c r="G83" s="102"/>
      <c r="H83" s="102"/>
      <c r="I83" s="102"/>
      <c r="J83" s="10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</row>
    <row r="84" spans="1:91" s="101" customFormat="1" x14ac:dyDescent="0.25">
      <c r="A84" s="104"/>
      <c r="B84" s="104"/>
      <c r="C84" s="104"/>
      <c r="D84" s="117"/>
      <c r="E84" s="102"/>
      <c r="F84" s="102"/>
      <c r="G84" s="102"/>
      <c r="H84" s="102"/>
      <c r="I84" s="102"/>
      <c r="J84" s="10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</row>
    <row r="85" spans="1:91" s="101" customFormat="1" x14ac:dyDescent="0.25">
      <c r="A85" s="104"/>
      <c r="B85" s="104"/>
      <c r="C85" s="104"/>
      <c r="D85" s="117"/>
      <c r="E85" s="102"/>
      <c r="F85" s="102"/>
      <c r="G85" s="102"/>
      <c r="H85" s="102"/>
      <c r="I85" s="102"/>
      <c r="J85" s="10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</row>
    <row r="86" spans="1:91" s="101" customFormat="1" x14ac:dyDescent="0.25">
      <c r="A86" s="104"/>
      <c r="B86" s="104"/>
      <c r="C86" s="104"/>
      <c r="D86" s="117"/>
      <c r="E86" s="102"/>
      <c r="F86" s="102"/>
      <c r="G86" s="102"/>
      <c r="H86" s="102"/>
      <c r="I86" s="102"/>
      <c r="J86" s="10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</row>
    <row r="87" spans="1:91" s="101" customFormat="1" x14ac:dyDescent="0.25">
      <c r="A87" s="104"/>
      <c r="B87" s="104"/>
      <c r="C87" s="104"/>
      <c r="D87" s="117"/>
      <c r="E87" s="102"/>
      <c r="F87" s="102"/>
      <c r="G87" s="102"/>
      <c r="H87" s="102"/>
      <c r="I87" s="102"/>
      <c r="J87" s="10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</row>
    <row r="88" spans="1:91" s="101" customFormat="1" x14ac:dyDescent="0.25">
      <c r="A88" s="104"/>
      <c r="B88" s="104"/>
      <c r="C88" s="104"/>
      <c r="D88" s="117"/>
      <c r="E88" s="102"/>
      <c r="F88" s="102"/>
      <c r="G88" s="102"/>
      <c r="H88" s="102"/>
      <c r="I88" s="102"/>
      <c r="J88" s="10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</row>
    <row r="89" spans="1:91" s="101" customFormat="1" x14ac:dyDescent="0.25">
      <c r="A89" s="104"/>
      <c r="B89" s="104"/>
      <c r="C89" s="104"/>
      <c r="D89" s="117"/>
      <c r="E89" s="102"/>
      <c r="F89" s="102"/>
      <c r="G89" s="102"/>
      <c r="H89" s="102"/>
      <c r="I89" s="102"/>
      <c r="J89" s="10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</row>
    <row r="90" spans="1:91" s="101" customFormat="1" x14ac:dyDescent="0.25">
      <c r="A90" s="104"/>
      <c r="B90" s="104"/>
      <c r="C90" s="104"/>
      <c r="D90" s="117"/>
      <c r="E90" s="102"/>
      <c r="F90" s="102"/>
      <c r="G90" s="102"/>
      <c r="H90" s="102"/>
      <c r="I90" s="102"/>
      <c r="J90" s="10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</row>
    <row r="91" spans="1:91" s="101" customFormat="1" x14ac:dyDescent="0.25">
      <c r="A91" s="104"/>
      <c r="B91" s="104"/>
      <c r="C91" s="104"/>
      <c r="D91" s="117"/>
      <c r="E91" s="102"/>
      <c r="F91" s="102"/>
      <c r="G91" s="102"/>
      <c r="H91" s="102"/>
      <c r="I91" s="102"/>
      <c r="J91" s="10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</row>
    <row r="92" spans="1:91" s="101" customFormat="1" x14ac:dyDescent="0.25">
      <c r="A92" s="104"/>
      <c r="B92" s="104"/>
      <c r="C92" s="104"/>
      <c r="D92" s="117"/>
      <c r="E92" s="102"/>
      <c r="F92" s="102"/>
      <c r="G92" s="102"/>
      <c r="H92" s="102"/>
      <c r="I92" s="102"/>
      <c r="J92" s="10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</row>
    <row r="93" spans="1:91" s="101" customFormat="1" x14ac:dyDescent="0.25">
      <c r="A93" s="104"/>
      <c r="B93" s="104"/>
      <c r="C93" s="104"/>
      <c r="D93" s="117"/>
      <c r="E93" s="102"/>
      <c r="F93" s="102"/>
      <c r="G93" s="102"/>
      <c r="H93" s="102"/>
      <c r="I93" s="102"/>
      <c r="J93" s="102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</row>
    <row r="94" spans="1:91" s="101" customFormat="1" x14ac:dyDescent="0.25">
      <c r="A94" s="104"/>
      <c r="B94" s="104"/>
      <c r="C94" s="104"/>
      <c r="D94" s="117"/>
      <c r="E94" s="102"/>
      <c r="F94" s="102"/>
      <c r="G94" s="102"/>
      <c r="H94" s="102"/>
      <c r="I94" s="102"/>
      <c r="J94" s="10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</row>
    <row r="95" spans="1:91" s="101" customFormat="1" x14ac:dyDescent="0.25">
      <c r="A95" s="104"/>
      <c r="B95" s="104"/>
      <c r="C95" s="104"/>
      <c r="D95" s="117"/>
      <c r="E95" s="102"/>
      <c r="F95" s="102"/>
      <c r="G95" s="102"/>
      <c r="H95" s="102"/>
      <c r="I95" s="102"/>
      <c r="J95" s="10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</row>
    <row r="96" spans="1:91" s="101" customFormat="1" x14ac:dyDescent="0.25">
      <c r="A96" s="104"/>
      <c r="B96" s="104"/>
      <c r="C96" s="104"/>
      <c r="D96" s="117"/>
      <c r="E96" s="102"/>
      <c r="F96" s="102"/>
      <c r="G96" s="102"/>
      <c r="H96" s="102"/>
      <c r="I96" s="102"/>
      <c r="J96" s="102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</row>
    <row r="97" spans="1:91" s="101" customFormat="1" x14ac:dyDescent="0.25">
      <c r="A97" s="104"/>
      <c r="B97" s="104"/>
      <c r="C97" s="104"/>
      <c r="D97" s="117"/>
      <c r="E97" s="102"/>
      <c r="F97" s="102"/>
      <c r="G97" s="102"/>
      <c r="H97" s="102"/>
      <c r="I97" s="102"/>
      <c r="J97" s="10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</row>
    <row r="98" spans="1:91" s="101" customFormat="1" x14ac:dyDescent="0.25">
      <c r="A98" s="104"/>
      <c r="B98" s="104"/>
      <c r="C98" s="104"/>
      <c r="D98" s="117"/>
      <c r="E98" s="102"/>
      <c r="F98" s="102"/>
      <c r="G98" s="102"/>
      <c r="H98" s="102"/>
      <c r="I98" s="102"/>
      <c r="J98" s="10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</row>
    <row r="99" spans="1:91" s="101" customFormat="1" x14ac:dyDescent="0.25">
      <c r="A99" s="104"/>
      <c r="B99" s="104"/>
      <c r="C99" s="104"/>
      <c r="D99" s="117"/>
      <c r="E99" s="102"/>
      <c r="F99" s="102"/>
      <c r="G99" s="102"/>
      <c r="H99" s="102"/>
      <c r="I99" s="102"/>
      <c r="J99" s="10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</row>
    <row r="100" spans="1:91" s="101" customFormat="1" x14ac:dyDescent="0.25">
      <c r="A100" s="104"/>
      <c r="B100" s="104"/>
      <c r="C100" s="104"/>
      <c r="D100" s="117"/>
      <c r="E100" s="102"/>
      <c r="F100" s="102"/>
      <c r="G100" s="102"/>
      <c r="H100" s="102"/>
      <c r="I100" s="102"/>
      <c r="J100" s="10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</row>
    <row r="101" spans="1:91" s="101" customFormat="1" x14ac:dyDescent="0.25">
      <c r="A101" s="104"/>
      <c r="B101" s="104"/>
      <c r="C101" s="104"/>
      <c r="D101" s="117"/>
      <c r="E101" s="102"/>
      <c r="F101" s="102"/>
      <c r="G101" s="102"/>
      <c r="H101" s="102"/>
      <c r="I101" s="102"/>
      <c r="J101" s="10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</row>
    <row r="102" spans="1:91" s="101" customFormat="1" x14ac:dyDescent="0.25">
      <c r="A102" s="104"/>
      <c r="B102" s="104"/>
      <c r="C102" s="104"/>
      <c r="D102" s="117"/>
      <c r="E102" s="102"/>
      <c r="F102" s="102"/>
      <c r="G102" s="102"/>
      <c r="H102" s="102"/>
      <c r="I102" s="102"/>
      <c r="J102" s="10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</row>
    <row r="103" spans="1:91" s="101" customFormat="1" x14ac:dyDescent="0.25">
      <c r="A103" s="104"/>
      <c r="B103" s="104"/>
      <c r="C103" s="104"/>
      <c r="D103" s="117"/>
      <c r="E103" s="102"/>
      <c r="F103" s="102"/>
      <c r="G103" s="102"/>
      <c r="H103" s="102"/>
      <c r="I103" s="102"/>
      <c r="J103" s="10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</row>
    <row r="104" spans="1:91" s="101" customFormat="1" x14ac:dyDescent="0.25">
      <c r="A104" s="104"/>
      <c r="B104" s="104"/>
      <c r="C104" s="104"/>
      <c r="D104" s="117"/>
      <c r="E104" s="102"/>
      <c r="F104" s="102"/>
      <c r="G104" s="102"/>
      <c r="H104" s="102"/>
      <c r="I104" s="102"/>
      <c r="J104" s="10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</row>
    <row r="105" spans="1:91" s="101" customFormat="1" x14ac:dyDescent="0.25">
      <c r="A105" s="104"/>
      <c r="B105" s="104"/>
      <c r="C105" s="104"/>
      <c r="D105" s="117"/>
      <c r="E105" s="102"/>
      <c r="F105" s="102"/>
      <c r="G105" s="102"/>
      <c r="H105" s="102"/>
      <c r="I105" s="102"/>
      <c r="J105" s="10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</row>
    <row r="106" spans="1:91" s="101" customFormat="1" x14ac:dyDescent="0.25">
      <c r="A106" s="104"/>
      <c r="B106" s="104"/>
      <c r="C106" s="104"/>
      <c r="D106" s="117"/>
      <c r="E106" s="102"/>
      <c r="F106" s="102"/>
      <c r="G106" s="102"/>
      <c r="H106" s="102"/>
      <c r="I106" s="102"/>
      <c r="J106" s="10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</row>
    <row r="107" spans="1:91" s="101" customFormat="1" x14ac:dyDescent="0.25">
      <c r="A107" s="104"/>
      <c r="B107" s="104"/>
      <c r="C107" s="104"/>
      <c r="D107" s="117"/>
      <c r="E107" s="102"/>
      <c r="F107" s="102"/>
      <c r="G107" s="102"/>
      <c r="H107" s="102"/>
      <c r="I107" s="102"/>
      <c r="J107" s="10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</row>
    <row r="108" spans="1:91" s="101" customFormat="1" x14ac:dyDescent="0.25">
      <c r="A108" s="104"/>
      <c r="B108" s="104"/>
      <c r="C108" s="104"/>
      <c r="D108" s="117"/>
      <c r="E108" s="102"/>
      <c r="F108" s="102"/>
      <c r="G108" s="102"/>
      <c r="H108" s="102"/>
      <c r="I108" s="102"/>
      <c r="J108" s="10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</row>
    <row r="109" spans="1:91" s="101" customFormat="1" x14ac:dyDescent="0.25">
      <c r="A109" s="104"/>
      <c r="B109" s="104"/>
      <c r="C109" s="104"/>
      <c r="D109" s="117"/>
      <c r="E109" s="102"/>
      <c r="F109" s="102"/>
      <c r="G109" s="102"/>
      <c r="H109" s="102"/>
      <c r="I109" s="102"/>
      <c r="J109" s="10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</row>
    <row r="110" spans="1:91" s="101" customFormat="1" x14ac:dyDescent="0.25">
      <c r="A110" s="104"/>
      <c r="B110" s="104"/>
      <c r="C110" s="104"/>
      <c r="D110" s="117"/>
      <c r="E110" s="102"/>
      <c r="F110" s="102"/>
      <c r="G110" s="102"/>
      <c r="H110" s="102"/>
      <c r="I110" s="102"/>
      <c r="J110" s="10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</row>
    <row r="111" spans="1:91" s="101" customFormat="1" x14ac:dyDescent="0.25">
      <c r="A111" s="104"/>
      <c r="B111" s="104"/>
      <c r="C111" s="104"/>
      <c r="D111" s="117"/>
      <c r="E111" s="102"/>
      <c r="F111" s="102"/>
      <c r="G111" s="102"/>
      <c r="H111" s="102"/>
      <c r="I111" s="102"/>
      <c r="J111" s="10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</row>
    <row r="112" spans="1:91" s="101" customFormat="1" x14ac:dyDescent="0.25">
      <c r="A112" s="104"/>
      <c r="B112" s="104"/>
      <c r="C112" s="104"/>
      <c r="D112" s="117"/>
      <c r="E112" s="102"/>
      <c r="F112" s="102"/>
      <c r="G112" s="102"/>
      <c r="H112" s="102"/>
      <c r="I112" s="102"/>
      <c r="J112" s="10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</row>
    <row r="113" spans="1:91" s="101" customFormat="1" x14ac:dyDescent="0.25">
      <c r="A113" s="104"/>
      <c r="B113" s="104"/>
      <c r="C113" s="104"/>
      <c r="D113" s="117"/>
      <c r="E113" s="102"/>
      <c r="F113" s="102"/>
      <c r="G113" s="102"/>
      <c r="H113" s="102"/>
      <c r="I113" s="102"/>
      <c r="J113" s="10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</row>
    <row r="114" spans="1:91" s="101" customFormat="1" x14ac:dyDescent="0.25">
      <c r="A114" s="104"/>
      <c r="B114" s="104"/>
      <c r="C114" s="104"/>
      <c r="D114" s="117"/>
      <c r="E114" s="102"/>
      <c r="F114" s="102"/>
      <c r="G114" s="102"/>
      <c r="H114" s="102"/>
      <c r="I114" s="102"/>
      <c r="J114" s="10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</row>
    <row r="115" spans="1:91" s="101" customFormat="1" x14ac:dyDescent="0.25">
      <c r="A115" s="104"/>
      <c r="B115" s="104"/>
      <c r="C115" s="104"/>
      <c r="D115" s="117"/>
      <c r="E115" s="102"/>
      <c r="F115" s="102"/>
      <c r="G115" s="102"/>
      <c r="H115" s="102"/>
      <c r="I115" s="102"/>
      <c r="J115" s="10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</row>
    <row r="116" spans="1:91" s="101" customFormat="1" x14ac:dyDescent="0.25">
      <c r="A116" s="104"/>
      <c r="B116" s="104"/>
      <c r="C116" s="104"/>
      <c r="D116" s="117"/>
      <c r="E116" s="102"/>
      <c r="F116" s="102"/>
      <c r="G116" s="102"/>
      <c r="H116" s="102"/>
      <c r="I116" s="102"/>
      <c r="J116" s="10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</row>
    <row r="117" spans="1:91" s="101" customFormat="1" x14ac:dyDescent="0.25">
      <c r="A117" s="104"/>
      <c r="B117" s="104"/>
      <c r="C117" s="104"/>
      <c r="D117" s="117"/>
      <c r="E117" s="102"/>
      <c r="F117" s="102"/>
      <c r="G117" s="102"/>
      <c r="H117" s="102"/>
      <c r="I117" s="102"/>
      <c r="J117" s="10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</row>
    <row r="118" spans="1:91" s="101" customFormat="1" x14ac:dyDescent="0.25">
      <c r="A118" s="104"/>
      <c r="B118" s="104"/>
      <c r="C118" s="104"/>
      <c r="D118" s="117"/>
      <c r="E118" s="102"/>
      <c r="F118" s="102"/>
      <c r="G118" s="102"/>
      <c r="H118" s="102"/>
      <c r="I118" s="102"/>
      <c r="J118" s="10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</row>
    <row r="119" spans="1:91" s="101" customFormat="1" x14ac:dyDescent="0.25">
      <c r="A119" s="104"/>
      <c r="B119" s="104"/>
      <c r="C119" s="104"/>
      <c r="D119" s="117"/>
      <c r="E119" s="102"/>
      <c r="F119" s="102"/>
      <c r="G119" s="102"/>
      <c r="H119" s="102"/>
      <c r="I119" s="102"/>
      <c r="J119" s="10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</row>
    <row r="120" spans="1:91" s="101" customFormat="1" x14ac:dyDescent="0.25">
      <c r="A120" s="104"/>
      <c r="B120" s="104"/>
      <c r="C120" s="104"/>
      <c r="D120" s="117"/>
      <c r="E120" s="102"/>
      <c r="F120" s="102"/>
      <c r="G120" s="102"/>
      <c r="H120" s="102"/>
      <c r="I120" s="102"/>
      <c r="J120" s="102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</row>
    <row r="121" spans="1:91" s="101" customFormat="1" x14ac:dyDescent="0.25">
      <c r="A121" s="104"/>
      <c r="B121" s="104"/>
      <c r="C121" s="104"/>
      <c r="D121" s="117"/>
      <c r="E121" s="102"/>
      <c r="F121" s="102"/>
      <c r="G121" s="102"/>
      <c r="H121" s="102"/>
      <c r="I121" s="102"/>
      <c r="J121" s="102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</row>
    <row r="122" spans="1:91" s="101" customFormat="1" x14ac:dyDescent="0.25">
      <c r="A122" s="104"/>
      <c r="B122" s="104"/>
      <c r="C122" s="104"/>
      <c r="D122" s="117"/>
      <c r="E122" s="102"/>
      <c r="F122" s="102"/>
      <c r="G122" s="102"/>
      <c r="H122" s="102"/>
      <c r="I122" s="102"/>
      <c r="J122" s="10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</row>
    <row r="123" spans="1:91" s="101" customFormat="1" x14ac:dyDescent="0.25">
      <c r="A123" s="104"/>
      <c r="B123" s="104"/>
      <c r="C123" s="104"/>
      <c r="D123" s="117"/>
      <c r="E123" s="102"/>
      <c r="F123" s="102"/>
      <c r="G123" s="102"/>
      <c r="H123" s="102"/>
      <c r="I123" s="102"/>
      <c r="J123" s="10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</row>
    <row r="124" spans="1:91" s="101" customFormat="1" x14ac:dyDescent="0.25">
      <c r="A124" s="104"/>
      <c r="B124" s="104"/>
      <c r="C124" s="104"/>
      <c r="D124" s="117"/>
      <c r="E124" s="102"/>
      <c r="F124" s="102"/>
      <c r="G124" s="102"/>
      <c r="H124" s="102"/>
      <c r="I124" s="102"/>
      <c r="J124" s="102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</row>
    <row r="125" spans="1:91" s="101" customFormat="1" x14ac:dyDescent="0.25">
      <c r="A125" s="104"/>
      <c r="B125" s="104"/>
      <c r="C125" s="104"/>
      <c r="D125" s="117"/>
      <c r="E125" s="102"/>
      <c r="F125" s="102"/>
      <c r="G125" s="102"/>
      <c r="H125" s="102"/>
      <c r="I125" s="102"/>
      <c r="J125" s="10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</row>
    <row r="126" spans="1:91" s="101" customFormat="1" x14ac:dyDescent="0.25">
      <c r="A126" s="104"/>
      <c r="B126" s="104"/>
      <c r="C126" s="104"/>
      <c r="D126" s="117"/>
      <c r="E126" s="102"/>
      <c r="F126" s="102"/>
      <c r="G126" s="102"/>
      <c r="H126" s="102"/>
      <c r="I126" s="102"/>
      <c r="J126" s="10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</row>
    <row r="127" spans="1:91" s="101" customFormat="1" x14ac:dyDescent="0.25">
      <c r="A127" s="104"/>
      <c r="B127" s="104"/>
      <c r="C127" s="104"/>
      <c r="D127" s="117"/>
      <c r="E127" s="102"/>
      <c r="F127" s="102"/>
      <c r="G127" s="102"/>
      <c r="H127" s="102"/>
      <c r="I127" s="102"/>
      <c r="J127" s="10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</row>
    <row r="128" spans="1:91" s="101" customFormat="1" x14ac:dyDescent="0.25">
      <c r="A128" s="104"/>
      <c r="B128" s="104"/>
      <c r="C128" s="104"/>
      <c r="D128" s="117"/>
      <c r="E128" s="102"/>
      <c r="F128" s="102"/>
      <c r="G128" s="102"/>
      <c r="H128" s="102"/>
      <c r="I128" s="102"/>
      <c r="J128" s="10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</row>
    <row r="129" spans="1:91" s="101" customFormat="1" x14ac:dyDescent="0.25">
      <c r="A129" s="104"/>
      <c r="B129" s="104"/>
      <c r="C129" s="104"/>
      <c r="D129" s="117"/>
      <c r="E129" s="102"/>
      <c r="F129" s="102"/>
      <c r="G129" s="102"/>
      <c r="H129" s="102"/>
      <c r="I129" s="102"/>
      <c r="J129" s="10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</row>
    <row r="130" spans="1:91" s="101" customFormat="1" x14ac:dyDescent="0.25">
      <c r="A130" s="104"/>
      <c r="B130" s="104"/>
      <c r="C130" s="104"/>
      <c r="D130" s="117"/>
      <c r="E130" s="102"/>
      <c r="F130" s="102"/>
      <c r="G130" s="102"/>
      <c r="H130" s="102"/>
      <c r="I130" s="102"/>
      <c r="J130" s="10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</row>
    <row r="131" spans="1:91" s="101" customFormat="1" x14ac:dyDescent="0.25">
      <c r="A131" s="104"/>
      <c r="B131" s="104"/>
      <c r="C131" s="104"/>
      <c r="D131" s="117"/>
      <c r="E131" s="102"/>
      <c r="F131" s="102"/>
      <c r="G131" s="102"/>
      <c r="H131" s="102"/>
      <c r="I131" s="102"/>
      <c r="J131" s="10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</row>
    <row r="132" spans="1:91" s="101" customFormat="1" x14ac:dyDescent="0.25">
      <c r="A132" s="104"/>
      <c r="B132" s="104"/>
      <c r="C132" s="104"/>
      <c r="D132" s="117"/>
      <c r="E132" s="102"/>
      <c r="F132" s="102"/>
      <c r="G132" s="102"/>
      <c r="H132" s="102"/>
      <c r="I132" s="102"/>
      <c r="J132" s="10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</row>
    <row r="133" spans="1:91" s="101" customFormat="1" x14ac:dyDescent="0.25">
      <c r="A133" s="104"/>
      <c r="B133" s="104"/>
      <c r="C133" s="104"/>
      <c r="D133" s="117"/>
      <c r="E133" s="102"/>
      <c r="F133" s="102"/>
      <c r="G133" s="102"/>
      <c r="H133" s="102"/>
      <c r="I133" s="102"/>
      <c r="J133" s="10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</row>
    <row r="134" spans="1:91" s="101" customFormat="1" x14ac:dyDescent="0.25">
      <c r="A134" s="104"/>
      <c r="B134" s="104"/>
      <c r="C134" s="104"/>
      <c r="D134" s="117"/>
      <c r="E134" s="102"/>
      <c r="F134" s="102"/>
      <c r="G134" s="102"/>
      <c r="H134" s="102"/>
      <c r="I134" s="102"/>
      <c r="J134" s="10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</row>
    <row r="135" spans="1:91" s="101" customFormat="1" x14ac:dyDescent="0.25">
      <c r="A135" s="104"/>
      <c r="B135" s="104"/>
      <c r="C135" s="104"/>
      <c r="D135" s="117"/>
      <c r="E135" s="102"/>
      <c r="F135" s="102"/>
      <c r="G135" s="102"/>
      <c r="H135" s="102"/>
      <c r="I135" s="102"/>
      <c r="J135" s="10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</row>
    <row r="136" spans="1:91" s="101" customFormat="1" x14ac:dyDescent="0.25">
      <c r="A136" s="104"/>
      <c r="B136" s="104"/>
      <c r="C136" s="104"/>
      <c r="D136" s="117"/>
      <c r="E136" s="102"/>
      <c r="F136" s="102"/>
      <c r="G136" s="102"/>
      <c r="H136" s="102"/>
      <c r="I136" s="102"/>
      <c r="J136" s="10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</row>
    <row r="137" spans="1:91" s="101" customFormat="1" x14ac:dyDescent="0.25">
      <c r="A137" s="104"/>
      <c r="B137" s="104"/>
      <c r="C137" s="104"/>
      <c r="D137" s="117"/>
      <c r="E137" s="102"/>
      <c r="F137" s="102"/>
      <c r="G137" s="102"/>
      <c r="H137" s="102"/>
      <c r="I137" s="102"/>
      <c r="J137" s="10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</row>
    <row r="138" spans="1:91" s="101" customFormat="1" x14ac:dyDescent="0.25">
      <c r="A138" s="104"/>
      <c r="B138" s="104"/>
      <c r="C138" s="104"/>
      <c r="D138" s="117"/>
      <c r="E138" s="102"/>
      <c r="F138" s="102"/>
      <c r="G138" s="102"/>
      <c r="H138" s="102"/>
      <c r="I138" s="102"/>
      <c r="J138" s="10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</row>
    <row r="139" spans="1:91" s="101" customFormat="1" x14ac:dyDescent="0.25">
      <c r="A139" s="104"/>
      <c r="B139" s="104"/>
      <c r="C139" s="104"/>
      <c r="D139" s="117"/>
      <c r="E139" s="102"/>
      <c r="F139" s="102"/>
      <c r="G139" s="102"/>
      <c r="H139" s="102"/>
      <c r="I139" s="102"/>
      <c r="J139" s="10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</row>
    <row r="140" spans="1:91" s="101" customFormat="1" x14ac:dyDescent="0.25">
      <c r="A140" s="104"/>
      <c r="B140" s="104"/>
      <c r="C140" s="104"/>
      <c r="D140" s="117"/>
      <c r="E140" s="102"/>
      <c r="F140" s="102"/>
      <c r="G140" s="102"/>
      <c r="H140" s="102"/>
      <c r="I140" s="102"/>
      <c r="J140" s="10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</row>
    <row r="141" spans="1:91" s="101" customFormat="1" x14ac:dyDescent="0.25">
      <c r="A141" s="104"/>
      <c r="B141" s="104"/>
      <c r="C141" s="104"/>
      <c r="D141" s="117"/>
      <c r="E141" s="102"/>
      <c r="F141" s="102"/>
      <c r="G141" s="102"/>
      <c r="H141" s="102"/>
      <c r="I141" s="102"/>
      <c r="J141" s="10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</row>
    <row r="142" spans="1:91" s="101" customFormat="1" x14ac:dyDescent="0.25">
      <c r="A142" s="104"/>
      <c r="B142" s="104"/>
      <c r="C142" s="104"/>
      <c r="D142" s="117"/>
      <c r="E142" s="102"/>
      <c r="F142" s="102"/>
      <c r="G142" s="102"/>
      <c r="H142" s="102"/>
      <c r="I142" s="102"/>
      <c r="J142" s="10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</row>
    <row r="143" spans="1:91" s="101" customFormat="1" x14ac:dyDescent="0.25">
      <c r="A143" s="104"/>
      <c r="B143" s="104"/>
      <c r="C143" s="104"/>
      <c r="D143" s="117"/>
      <c r="E143" s="102"/>
      <c r="F143" s="102"/>
      <c r="G143" s="102"/>
      <c r="H143" s="102"/>
      <c r="I143" s="102"/>
      <c r="J143" s="10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</row>
    <row r="144" spans="1:91" s="101" customFormat="1" x14ac:dyDescent="0.25">
      <c r="A144" s="104"/>
      <c r="B144" s="104"/>
      <c r="C144" s="104"/>
      <c r="D144" s="117"/>
      <c r="E144" s="102"/>
      <c r="F144" s="102"/>
      <c r="G144" s="102"/>
      <c r="H144" s="102"/>
      <c r="I144" s="102"/>
      <c r="J144" s="10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</row>
    <row r="145" spans="1:91" s="101" customFormat="1" x14ac:dyDescent="0.25">
      <c r="A145" s="104"/>
      <c r="B145" s="104"/>
      <c r="C145" s="104"/>
      <c r="D145" s="117"/>
      <c r="E145" s="102"/>
      <c r="F145" s="102"/>
      <c r="G145" s="102"/>
      <c r="H145" s="102"/>
      <c r="I145" s="102"/>
      <c r="J145" s="10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</row>
    <row r="146" spans="1:91" s="101" customFormat="1" x14ac:dyDescent="0.25">
      <c r="A146" s="104"/>
      <c r="B146" s="104"/>
      <c r="C146" s="104"/>
      <c r="D146" s="117"/>
      <c r="E146" s="102"/>
      <c r="F146" s="102"/>
      <c r="G146" s="102"/>
      <c r="H146" s="102"/>
      <c r="I146" s="102"/>
      <c r="J146" s="10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</row>
    <row r="147" spans="1:91" s="101" customFormat="1" x14ac:dyDescent="0.25">
      <c r="A147" s="18"/>
      <c r="B147" s="18"/>
      <c r="C147" s="18"/>
      <c r="D147" s="117"/>
      <c r="E147" s="100"/>
      <c r="F147" s="100"/>
      <c r="G147" s="100"/>
      <c r="H147" s="100"/>
      <c r="I147" s="100"/>
      <c r="J147" s="10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</row>
    <row r="148" spans="1:91" s="101" customFormat="1" x14ac:dyDescent="0.25">
      <c r="A148" s="18"/>
      <c r="B148" s="18"/>
      <c r="C148" s="18"/>
      <c r="D148" s="117"/>
      <c r="E148" s="100"/>
      <c r="F148" s="100"/>
      <c r="G148" s="100"/>
      <c r="H148" s="100"/>
      <c r="I148" s="100"/>
      <c r="J148" s="10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</row>
  </sheetData>
  <mergeCells count="1">
    <mergeCell ref="E1:I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S153"/>
  <sheetViews>
    <sheetView showGridLines="0" topLeftCell="A13" zoomScale="70" zoomScaleNormal="70" zoomScaleSheetLayoutView="50" workbookViewId="0">
      <selection activeCell="E41" sqref="E41:I42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175.85546875" style="18" hidden="1" customWidth="1" outlineLevel="1"/>
    <col min="4" max="4" width="1.7109375" style="117" customWidth="1" collapsed="1"/>
    <col min="5" max="9" width="20.7109375" style="100" customWidth="1"/>
    <col min="10" max="10" width="2" style="102" customWidth="1"/>
    <col min="11" max="97" width="9.140625" style="121"/>
    <col min="98" max="16384" width="9.140625" style="93"/>
  </cols>
  <sheetData>
    <row r="1" spans="1:97" ht="46.5" x14ac:dyDescent="0.7">
      <c r="A1" s="317" t="s">
        <v>575</v>
      </c>
      <c r="B1" s="235"/>
      <c r="C1" s="224"/>
      <c r="D1" s="225"/>
      <c r="E1" s="432"/>
      <c r="F1" s="432"/>
      <c r="G1" s="432"/>
      <c r="H1" s="432"/>
      <c r="I1" s="432"/>
      <c r="J1" s="109"/>
    </row>
    <row r="2" spans="1:97" s="126" customFormat="1" ht="21" x14ac:dyDescent="0.2">
      <c r="A2" s="236" t="s">
        <v>325</v>
      </c>
      <c r="B2" s="226"/>
      <c r="C2" s="226" t="s">
        <v>326</v>
      </c>
      <c r="D2" s="226"/>
      <c r="E2" s="255" t="s">
        <v>621</v>
      </c>
      <c r="F2" s="255" t="s">
        <v>599</v>
      </c>
      <c r="G2" s="255" t="s">
        <v>600</v>
      </c>
      <c r="H2" s="255" t="s">
        <v>601</v>
      </c>
      <c r="I2" s="255" t="s">
        <v>602</v>
      </c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</row>
    <row r="3" spans="1:97" s="17" customFormat="1" ht="4.5" customHeight="1" x14ac:dyDescent="0.35">
      <c r="A3" s="194"/>
      <c r="B3" s="110"/>
      <c r="C3" s="110"/>
      <c r="D3" s="110"/>
      <c r="E3" s="111"/>
      <c r="F3" s="111"/>
      <c r="G3" s="111"/>
      <c r="H3" s="111"/>
      <c r="I3" s="111"/>
      <c r="J3" s="105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</row>
    <row r="4" spans="1:97" s="19" customFormat="1" ht="23.25" x14ac:dyDescent="0.35">
      <c r="A4" s="435" t="s">
        <v>404</v>
      </c>
      <c r="B4" s="435"/>
      <c r="C4" s="266"/>
      <c r="D4" s="267"/>
      <c r="E4" s="270">
        <v>-13.633281178799999</v>
      </c>
      <c r="F4" s="268">
        <v>-14.473781948899999</v>
      </c>
      <c r="G4" s="268">
        <v>-38.602627917000007</v>
      </c>
      <c r="H4" s="268">
        <v>-21.127831998199998</v>
      </c>
      <c r="I4" s="268">
        <v>-7.0069716108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</row>
    <row r="5" spans="1:97" s="19" customFormat="1" ht="23.25" x14ac:dyDescent="0.35">
      <c r="A5" s="433" t="s">
        <v>396</v>
      </c>
      <c r="B5" s="433"/>
      <c r="C5" s="106"/>
      <c r="D5" s="110"/>
      <c r="E5" s="271">
        <v>16.594086560200001</v>
      </c>
      <c r="F5" s="258">
        <v>-17.7881827603</v>
      </c>
      <c r="G5" s="258">
        <v>4.1231627362000003</v>
      </c>
      <c r="H5" s="258">
        <v>-4.0863740532000001</v>
      </c>
      <c r="I5" s="258">
        <v>1.3904394532000002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</row>
    <row r="6" spans="1:97" s="19" customFormat="1" ht="23.25" x14ac:dyDescent="0.35">
      <c r="A6" s="433" t="s">
        <v>397</v>
      </c>
      <c r="B6" s="433"/>
      <c r="C6" s="106"/>
      <c r="D6" s="110"/>
      <c r="E6" s="271">
        <v>-12.580658</v>
      </c>
      <c r="F6" s="258">
        <v>-8.7950160000000004</v>
      </c>
      <c r="G6" s="258">
        <v>-14.495411000000001</v>
      </c>
      <c r="H6" s="258">
        <v>-13.436582</v>
      </c>
      <c r="I6" s="258">
        <v>-8.6668129999999994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</row>
    <row r="7" spans="1:97" s="19" customFormat="1" ht="23.25" x14ac:dyDescent="0.35">
      <c r="A7" s="433" t="s">
        <v>406</v>
      </c>
      <c r="B7" s="433"/>
      <c r="C7" s="106"/>
      <c r="D7" s="110"/>
      <c r="E7" s="271">
        <v>11.3241</v>
      </c>
      <c r="F7" s="258">
        <v>82.847122999999996</v>
      </c>
      <c r="G7" s="258">
        <v>13.860830999999999</v>
      </c>
      <c r="H7" s="258">
        <v>16.961282000000001</v>
      </c>
      <c r="I7" s="258">
        <v>9.9033270000000009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</row>
    <row r="8" spans="1:97" s="101" customFormat="1" ht="23.25" customHeight="1" x14ac:dyDescent="0.45">
      <c r="A8" s="433" t="s">
        <v>405</v>
      </c>
      <c r="B8" s="433"/>
      <c r="C8" s="259"/>
      <c r="D8" s="110"/>
      <c r="E8" s="271">
        <v>10.080772618599998</v>
      </c>
      <c r="F8" s="258">
        <v>-9.0310252907999882</v>
      </c>
      <c r="G8" s="258">
        <v>11.076211180800012</v>
      </c>
      <c r="H8" s="258">
        <v>-14.210499948599999</v>
      </c>
      <c r="I8" s="258">
        <v>41.367891157599999</v>
      </c>
      <c r="J8" s="109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</row>
    <row r="9" spans="1:97" s="262" customFormat="1" ht="21" x14ac:dyDescent="0.25">
      <c r="A9" s="434" t="s">
        <v>398</v>
      </c>
      <c r="B9" s="434"/>
      <c r="C9" s="269"/>
      <c r="D9" s="269"/>
      <c r="E9" s="274">
        <v>11.785019999999999</v>
      </c>
      <c r="F9" s="275">
        <v>32.759117000000003</v>
      </c>
      <c r="G9" s="275">
        <v>-24.037834</v>
      </c>
      <c r="H9" s="275">
        <v>-35.900005999999998</v>
      </c>
      <c r="I9" s="275">
        <v>36.987873</v>
      </c>
      <c r="J9" s="12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</row>
    <row r="10" spans="1:97" s="262" customFormat="1" ht="21" x14ac:dyDescent="0.25">
      <c r="A10" s="272"/>
      <c r="B10" s="272"/>
      <c r="C10" s="260"/>
      <c r="D10" s="260"/>
      <c r="E10" s="273"/>
      <c r="F10" s="261"/>
      <c r="G10" s="261"/>
      <c r="H10" s="261"/>
      <c r="I10" s="261"/>
      <c r="J10" s="124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</row>
    <row r="11" spans="1:97" s="28" customFormat="1" ht="31.5" x14ac:dyDescent="0.5">
      <c r="A11" s="317" t="s">
        <v>576</v>
      </c>
      <c r="B11" s="106"/>
      <c r="C11" s="106"/>
      <c r="D11" s="106"/>
      <c r="E11" s="255" t="s">
        <v>621</v>
      </c>
      <c r="F11" s="255" t="s">
        <v>599</v>
      </c>
      <c r="G11" s="255" t="s">
        <v>600</v>
      </c>
      <c r="H11" s="255" t="s">
        <v>601</v>
      </c>
      <c r="I11" s="255" t="s">
        <v>602</v>
      </c>
      <c r="J11" s="103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</row>
    <row r="12" spans="1:97" s="159" customFormat="1" ht="20.100000000000001" customHeight="1" x14ac:dyDescent="0.2">
      <c r="A12" s="179" t="s">
        <v>603</v>
      </c>
      <c r="B12" s="179"/>
      <c r="C12" s="179" t="s">
        <v>327</v>
      </c>
      <c r="D12" s="179"/>
      <c r="E12" s="284">
        <v>2.0647160000000002</v>
      </c>
      <c r="F12" s="285">
        <v>-5.3411989999999996</v>
      </c>
      <c r="G12" s="285">
        <v>-7.0677339999999997</v>
      </c>
      <c r="H12" s="285">
        <v>-12.583219</v>
      </c>
      <c r="I12" s="285">
        <v>-2.352277</v>
      </c>
      <c r="J12" s="134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</row>
    <row r="13" spans="1:97" s="159" customFormat="1" ht="20.100000000000001" customHeight="1" x14ac:dyDescent="0.2">
      <c r="A13" s="155" t="s">
        <v>604</v>
      </c>
      <c r="B13" s="154"/>
      <c r="C13" s="155" t="s">
        <v>328</v>
      </c>
      <c r="D13" s="154"/>
      <c r="E13" s="286">
        <v>2.6423930000000002</v>
      </c>
      <c r="F13" s="256">
        <v>1.264988</v>
      </c>
      <c r="G13" s="256">
        <v>8.4768270000000001</v>
      </c>
      <c r="H13" s="256">
        <v>5.2999340000000004</v>
      </c>
      <c r="I13" s="256">
        <v>6.3970950000000002</v>
      </c>
      <c r="J13" s="134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</row>
    <row r="14" spans="1:97" s="159" customFormat="1" ht="20.100000000000001" customHeight="1" x14ac:dyDescent="0.2">
      <c r="A14" s="237" t="s">
        <v>605</v>
      </c>
      <c r="B14" s="154"/>
      <c r="C14" s="155" t="s">
        <v>329</v>
      </c>
      <c r="D14" s="154"/>
      <c r="E14" s="286">
        <v>1.6447320000000001</v>
      </c>
      <c r="F14" s="256">
        <v>2.0158719999999999</v>
      </c>
      <c r="G14" s="256">
        <v>3.0174569999999998</v>
      </c>
      <c r="H14" s="256">
        <v>1.8518969999999999</v>
      </c>
      <c r="I14" s="256">
        <v>2.6828150000000002</v>
      </c>
      <c r="J14" s="134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</row>
    <row r="15" spans="1:97" s="159" customFormat="1" ht="20.100000000000001" customHeight="1" x14ac:dyDescent="0.2">
      <c r="A15" s="237" t="s">
        <v>606</v>
      </c>
      <c r="B15" s="154"/>
      <c r="C15" s="155" t="s">
        <v>330</v>
      </c>
      <c r="D15" s="154"/>
      <c r="E15" s="286">
        <v>0.99766100000000002</v>
      </c>
      <c r="F15" s="256">
        <v>-0.750884</v>
      </c>
      <c r="G15" s="256">
        <v>5.4593699999999998</v>
      </c>
      <c r="H15" s="256">
        <v>3.4480369999999998</v>
      </c>
      <c r="I15" s="256">
        <v>3.71428</v>
      </c>
      <c r="J15" s="13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</row>
    <row r="16" spans="1:97" s="159" customFormat="1" ht="20.100000000000001" customHeight="1" x14ac:dyDescent="0.2">
      <c r="A16" s="155" t="s">
        <v>607</v>
      </c>
      <c r="B16" s="154"/>
      <c r="C16" s="155" t="s">
        <v>331</v>
      </c>
      <c r="D16" s="154"/>
      <c r="E16" s="286">
        <v>1.3852089999999999</v>
      </c>
      <c r="F16" s="256">
        <v>-0.92320800000000003</v>
      </c>
      <c r="G16" s="256">
        <v>-3.3283E-2</v>
      </c>
      <c r="H16" s="256">
        <v>-8.3546999999999996E-2</v>
      </c>
      <c r="I16" s="256">
        <v>-9.2752000000000001E-2</v>
      </c>
      <c r="J16" s="13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</row>
    <row r="17" spans="1:97" s="159" customFormat="1" ht="20.100000000000001" customHeight="1" x14ac:dyDescent="0.2">
      <c r="A17" s="250" t="s">
        <v>608</v>
      </c>
      <c r="B17" s="154"/>
      <c r="C17" s="180" t="s">
        <v>332</v>
      </c>
      <c r="D17" s="154"/>
      <c r="E17" s="286">
        <v>-8.8307999999999998E-2</v>
      </c>
      <c r="F17" s="256">
        <v>-9.0983999999999995E-2</v>
      </c>
      <c r="G17" s="256">
        <v>-2.0778000000000001E-2</v>
      </c>
      <c r="H17" s="256">
        <v>-7.7393000000000003E-2</v>
      </c>
      <c r="I17" s="256">
        <v>-8.1016000000000005E-2</v>
      </c>
      <c r="J17" s="134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</row>
    <row r="18" spans="1:97" s="159" customFormat="1" ht="20.100000000000001" customHeight="1" x14ac:dyDescent="0.2">
      <c r="A18" s="250" t="s">
        <v>609</v>
      </c>
      <c r="B18" s="154"/>
      <c r="C18" s="180" t="s">
        <v>333</v>
      </c>
      <c r="D18" s="154"/>
      <c r="E18" s="286">
        <v>1.473517</v>
      </c>
      <c r="F18" s="256">
        <v>-0.83222399999999996</v>
      </c>
      <c r="G18" s="256">
        <v>-1.2505E-2</v>
      </c>
      <c r="H18" s="256">
        <v>-6.1539999999999997E-3</v>
      </c>
      <c r="I18" s="256">
        <v>-1.1736E-2</v>
      </c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</row>
    <row r="19" spans="1:97" s="159" customFormat="1" ht="20.100000000000001" customHeight="1" x14ac:dyDescent="0.2">
      <c r="A19" s="180" t="s">
        <v>373</v>
      </c>
      <c r="B19" s="154"/>
      <c r="C19" s="180" t="s">
        <v>334</v>
      </c>
      <c r="D19" s="154"/>
      <c r="E19" s="286">
        <v>0.263098</v>
      </c>
      <c r="F19" s="256">
        <v>0.86127900000000002</v>
      </c>
      <c r="G19" s="256">
        <v>-2.3922370000000002</v>
      </c>
      <c r="H19" s="256">
        <v>-12.490432</v>
      </c>
      <c r="I19" s="256">
        <v>-4.4657280000000004</v>
      </c>
      <c r="J19" s="13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</row>
    <row r="20" spans="1:97" s="159" customFormat="1" ht="20.100000000000001" customHeight="1" x14ac:dyDescent="0.2">
      <c r="A20" s="180" t="s">
        <v>374</v>
      </c>
      <c r="B20" s="154"/>
      <c r="C20" s="180" t="s">
        <v>335</v>
      </c>
      <c r="D20" s="154"/>
      <c r="E20" s="286">
        <v>5.5190250000000001</v>
      </c>
      <c r="F20" s="256">
        <v>2.351677</v>
      </c>
      <c r="G20" s="256">
        <v>3.1505580000000002</v>
      </c>
      <c r="H20" s="256">
        <v>1.9825410000000001</v>
      </c>
      <c r="I20" s="256">
        <v>8.6292460000000002</v>
      </c>
      <c r="J20" s="13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</row>
    <row r="21" spans="1:97" s="159" customFormat="1" ht="20.100000000000001" customHeight="1" x14ac:dyDescent="0.2">
      <c r="A21" s="180" t="s">
        <v>610</v>
      </c>
      <c r="B21" s="154"/>
      <c r="C21" s="180" t="s">
        <v>336</v>
      </c>
      <c r="D21" s="154"/>
      <c r="E21" s="286">
        <v>36.767524999999999</v>
      </c>
      <c r="F21" s="256">
        <v>-43.717244999999998</v>
      </c>
      <c r="G21" s="256">
        <v>1.597596</v>
      </c>
      <c r="H21" s="256">
        <v>-30.506829</v>
      </c>
      <c r="I21" s="256">
        <v>15.852893999999999</v>
      </c>
      <c r="J21" s="134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</row>
    <row r="22" spans="1:97" s="159" customFormat="1" ht="20.100000000000001" customHeight="1" x14ac:dyDescent="0.2">
      <c r="A22" s="180" t="s">
        <v>611</v>
      </c>
      <c r="B22" s="154"/>
      <c r="C22" s="180" t="s">
        <v>337</v>
      </c>
      <c r="D22" s="154"/>
      <c r="E22" s="286">
        <v>13.735585</v>
      </c>
      <c r="F22" s="256">
        <v>9.2077740000000006</v>
      </c>
      <c r="G22" s="256">
        <v>0.194107</v>
      </c>
      <c r="H22" s="256">
        <v>13.231329000000001</v>
      </c>
      <c r="I22" s="256">
        <v>-0.83569400000000005</v>
      </c>
      <c r="J22" s="13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</row>
    <row r="23" spans="1:97" s="159" customFormat="1" ht="20.100000000000001" customHeight="1" x14ac:dyDescent="0.2">
      <c r="A23" s="180" t="s">
        <v>612</v>
      </c>
      <c r="B23" s="154"/>
      <c r="C23" s="180" t="s">
        <v>338</v>
      </c>
      <c r="D23" s="154"/>
      <c r="E23" s="286">
        <v>-1.3205899999999999</v>
      </c>
      <c r="F23" s="256">
        <v>-2.7324320000000002</v>
      </c>
      <c r="G23" s="256">
        <v>-2.4344760000000001</v>
      </c>
      <c r="H23" s="256">
        <v>-1.6742189999999999</v>
      </c>
      <c r="I23" s="256">
        <v>-3.9033250000000002</v>
      </c>
      <c r="J23" s="134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</row>
    <row r="24" spans="1:97" s="159" customFormat="1" ht="20.100000000000001" customHeight="1" x14ac:dyDescent="0.2">
      <c r="A24" s="180" t="s">
        <v>613</v>
      </c>
      <c r="B24" s="154"/>
      <c r="C24" s="180" t="s">
        <v>339</v>
      </c>
      <c r="D24" s="154"/>
      <c r="E24" s="286">
        <v>1.614098</v>
      </c>
      <c r="F24" s="256">
        <v>1.1799710000000001</v>
      </c>
      <c r="G24" s="256">
        <v>30.246753999999999</v>
      </c>
      <c r="H24" s="256">
        <v>1.9851399999999999</v>
      </c>
      <c r="I24" s="256">
        <v>0.697542</v>
      </c>
      <c r="J24" s="134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</row>
    <row r="25" spans="1:97" s="162" customFormat="1" ht="24.95" customHeight="1" x14ac:dyDescent="0.2">
      <c r="A25" s="276" t="s">
        <v>379</v>
      </c>
      <c r="B25" s="277"/>
      <c r="C25" s="276" t="s">
        <v>340</v>
      </c>
      <c r="D25" s="277"/>
      <c r="E25" s="287">
        <v>62.671059</v>
      </c>
      <c r="F25" s="288">
        <v>-37.848394999999996</v>
      </c>
      <c r="G25" s="288">
        <v>31.738112000000001</v>
      </c>
      <c r="H25" s="288">
        <v>-34.839302000000004</v>
      </c>
      <c r="I25" s="288">
        <v>19.927001000000001</v>
      </c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</row>
    <row r="26" spans="1:97" s="159" customFormat="1" ht="20.100000000000001" customHeight="1" x14ac:dyDescent="0.2">
      <c r="A26" s="180" t="s">
        <v>303</v>
      </c>
      <c r="B26" s="154"/>
      <c r="C26" s="180" t="s">
        <v>341</v>
      </c>
      <c r="D26" s="154"/>
      <c r="E26" s="286">
        <v>-32.807012999999998</v>
      </c>
      <c r="F26" s="256">
        <v>-28.860554</v>
      </c>
      <c r="G26" s="256">
        <v>-66.757959</v>
      </c>
      <c r="H26" s="256">
        <v>-41.317568999999999</v>
      </c>
      <c r="I26" s="256">
        <v>-15.505663</v>
      </c>
      <c r="J26" s="13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</row>
    <row r="27" spans="1:97" s="159" customFormat="1" ht="20.100000000000001" customHeight="1" x14ac:dyDescent="0.2">
      <c r="A27" s="180" t="s">
        <v>304</v>
      </c>
      <c r="B27" s="154"/>
      <c r="C27" s="180" t="s">
        <v>342</v>
      </c>
      <c r="D27" s="154"/>
      <c r="E27" s="286">
        <v>-11.373948</v>
      </c>
      <c r="F27" s="256">
        <v>3.9558200000000001</v>
      </c>
      <c r="G27" s="256">
        <v>-5.3624799999999997</v>
      </c>
      <c r="H27" s="256">
        <v>-19.529247000000002</v>
      </c>
      <c r="I27" s="256">
        <v>-7.351388</v>
      </c>
      <c r="J27" s="134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</row>
    <row r="28" spans="1:97" s="159" customFormat="1" ht="20.100000000000001" customHeight="1" x14ac:dyDescent="0.2">
      <c r="A28" s="250" t="s">
        <v>614</v>
      </c>
      <c r="B28" s="250"/>
      <c r="C28" s="180" t="s">
        <v>343</v>
      </c>
      <c r="D28" s="154"/>
      <c r="E28" s="286">
        <v>-11.372992</v>
      </c>
      <c r="F28" s="256">
        <v>3.95852</v>
      </c>
      <c r="G28" s="256">
        <v>-5.1328569999999996</v>
      </c>
      <c r="H28" s="256">
        <v>-19.529135</v>
      </c>
      <c r="I28" s="256">
        <v>-7.3514410000000003</v>
      </c>
      <c r="J28" s="13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</row>
    <row r="29" spans="1:97" s="159" customFormat="1" ht="20.100000000000001" customHeight="1" x14ac:dyDescent="0.2">
      <c r="A29" s="250" t="s">
        <v>344</v>
      </c>
      <c r="B29" s="250"/>
      <c r="C29" s="180" t="s">
        <v>345</v>
      </c>
      <c r="D29" s="154"/>
      <c r="E29" s="286">
        <v>0</v>
      </c>
      <c r="F29" s="256">
        <v>0</v>
      </c>
      <c r="G29" s="256">
        <v>-1.1254999999999999E-2</v>
      </c>
      <c r="H29" s="256">
        <v>0</v>
      </c>
      <c r="I29" s="256">
        <v>0</v>
      </c>
      <c r="J29" s="13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</row>
    <row r="30" spans="1:97" s="159" customFormat="1" ht="20.100000000000001" customHeight="1" x14ac:dyDescent="0.2">
      <c r="A30" s="250" t="s">
        <v>347</v>
      </c>
      <c r="B30" s="250"/>
      <c r="C30" s="180" t="s">
        <v>346</v>
      </c>
      <c r="D30" s="154"/>
      <c r="E30" s="286">
        <v>0</v>
      </c>
      <c r="F30" s="256">
        <v>0</v>
      </c>
      <c r="G30" s="256">
        <v>0</v>
      </c>
      <c r="H30" s="256">
        <v>0</v>
      </c>
      <c r="I30" s="256">
        <v>0</v>
      </c>
      <c r="J30" s="134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</row>
    <row r="31" spans="1:97" s="159" customFormat="1" ht="20.100000000000001" customHeight="1" x14ac:dyDescent="0.2">
      <c r="A31" s="250" t="s">
        <v>615</v>
      </c>
      <c r="B31" s="250"/>
      <c r="C31" s="180" t="s">
        <v>348</v>
      </c>
      <c r="D31" s="154"/>
      <c r="E31" s="286">
        <v>-9.5600000000000004E-4</v>
      </c>
      <c r="F31" s="256">
        <v>-2.7000000000000001E-3</v>
      </c>
      <c r="G31" s="256">
        <v>-0.21836800000000001</v>
      </c>
      <c r="H31" s="256">
        <v>-1.12E-4</v>
      </c>
      <c r="I31" s="256">
        <v>5.3000000000000001E-5</v>
      </c>
      <c r="J31" s="134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</row>
    <row r="32" spans="1:97" s="159" customFormat="1" ht="20.100000000000001" customHeight="1" x14ac:dyDescent="0.2">
      <c r="A32" s="180" t="s">
        <v>616</v>
      </c>
      <c r="B32" s="154"/>
      <c r="C32" s="180" t="s">
        <v>349</v>
      </c>
      <c r="D32" s="154"/>
      <c r="E32" s="286">
        <v>0</v>
      </c>
      <c r="F32" s="256">
        <v>0</v>
      </c>
      <c r="G32" s="256">
        <v>0.91935100000000003</v>
      </c>
      <c r="H32" s="256">
        <v>1.051491</v>
      </c>
      <c r="I32" s="256">
        <v>0.61982599999999999</v>
      </c>
      <c r="J32" s="134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</row>
    <row r="33" spans="1:97" s="162" customFormat="1" ht="24.95" customHeight="1" x14ac:dyDescent="0.2">
      <c r="A33" s="276" t="s">
        <v>384</v>
      </c>
      <c r="B33" s="277"/>
      <c r="C33" s="276" t="s">
        <v>350</v>
      </c>
      <c r="D33" s="277"/>
      <c r="E33" s="287">
        <v>18.490098</v>
      </c>
      <c r="F33" s="288">
        <v>-62.753129000000001</v>
      </c>
      <c r="G33" s="288">
        <v>-39.462975999999998</v>
      </c>
      <c r="H33" s="288">
        <v>-94.634626999999995</v>
      </c>
      <c r="I33" s="288">
        <v>-2.3102239999999998</v>
      </c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</row>
    <row r="34" spans="1:97" s="159" customFormat="1" ht="20.100000000000001" customHeight="1" x14ac:dyDescent="0.2">
      <c r="A34" s="276" t="s">
        <v>617</v>
      </c>
      <c r="B34" s="277"/>
      <c r="C34" s="276" t="s">
        <v>351</v>
      </c>
      <c r="D34" s="277"/>
      <c r="E34" s="287">
        <v>-6.7050780000000003</v>
      </c>
      <c r="F34" s="288">
        <v>95.512246000000005</v>
      </c>
      <c r="G34" s="288">
        <v>15.425141999999999</v>
      </c>
      <c r="H34" s="288">
        <v>58.734620999999997</v>
      </c>
      <c r="I34" s="288">
        <v>39.298096999999999</v>
      </c>
      <c r="J34" s="13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</row>
    <row r="35" spans="1:97" s="162" customFormat="1" ht="24.95" customHeight="1" x14ac:dyDescent="0.2">
      <c r="A35" s="276" t="s">
        <v>386</v>
      </c>
      <c r="B35" s="277"/>
      <c r="C35" s="276" t="s">
        <v>352</v>
      </c>
      <c r="D35" s="277"/>
      <c r="E35" s="287">
        <v>11.785019999999999</v>
      </c>
      <c r="F35" s="288">
        <v>32.759117000000003</v>
      </c>
      <c r="G35" s="288">
        <v>-24.037834</v>
      </c>
      <c r="H35" s="288">
        <v>-35.900005999999998</v>
      </c>
      <c r="I35" s="288">
        <v>36.987873</v>
      </c>
      <c r="J35" s="160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</row>
    <row r="36" spans="1:97" s="159" customFormat="1" ht="20.100000000000001" customHeight="1" x14ac:dyDescent="0.2">
      <c r="A36" s="250" t="s">
        <v>618</v>
      </c>
      <c r="B36" s="154"/>
      <c r="C36" s="180" t="s">
        <v>353</v>
      </c>
      <c r="D36" s="154"/>
      <c r="E36" s="286">
        <v>0</v>
      </c>
      <c r="F36" s="256">
        <v>0</v>
      </c>
      <c r="G36" s="256">
        <v>0</v>
      </c>
      <c r="H36" s="256">
        <v>0</v>
      </c>
      <c r="I36" s="256">
        <v>0</v>
      </c>
      <c r="J36" s="134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</row>
    <row r="37" spans="1:97" s="159" customFormat="1" ht="20.100000000000001" customHeight="1" x14ac:dyDescent="0.2">
      <c r="A37" s="250" t="s">
        <v>395</v>
      </c>
      <c r="B37" s="154"/>
      <c r="C37" s="180" t="s">
        <v>354</v>
      </c>
      <c r="D37" s="154"/>
      <c r="E37" s="286">
        <v>11.785019999999999</v>
      </c>
      <c r="F37" s="256">
        <v>32.759117000000003</v>
      </c>
      <c r="G37" s="256">
        <v>-24.037834</v>
      </c>
      <c r="H37" s="256">
        <v>-35.900005999999998</v>
      </c>
      <c r="I37" s="256">
        <v>36.987873</v>
      </c>
      <c r="J37" s="134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</row>
    <row r="38" spans="1:97" s="159" customFormat="1" ht="20.100000000000001" customHeight="1" x14ac:dyDescent="0.2">
      <c r="A38" s="299" t="s">
        <v>355</v>
      </c>
      <c r="B38" s="227"/>
      <c r="C38" s="278" t="s">
        <v>357</v>
      </c>
      <c r="D38" s="227"/>
      <c r="E38" s="284">
        <v>17.417162000000001</v>
      </c>
      <c r="F38" s="285">
        <v>37.957372999999997</v>
      </c>
      <c r="G38" s="285">
        <v>-10.579186</v>
      </c>
      <c r="H38" s="285">
        <v>-14.325494000000001</v>
      </c>
      <c r="I38" s="285">
        <v>35.356257999999997</v>
      </c>
      <c r="J38" s="134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</row>
    <row r="39" spans="1:97" s="159" customFormat="1" ht="20.100000000000001" customHeight="1" x14ac:dyDescent="0.2">
      <c r="A39" s="239" t="s">
        <v>356</v>
      </c>
      <c r="B39" s="154"/>
      <c r="C39" s="195" t="s">
        <v>358</v>
      </c>
      <c r="D39" s="154"/>
      <c r="E39" s="286">
        <v>1.2532220000000001</v>
      </c>
      <c r="F39" s="256">
        <v>1.7099169999999999</v>
      </c>
      <c r="G39" s="256">
        <v>10.819958</v>
      </c>
      <c r="H39" s="256">
        <v>-4.2222270000000002</v>
      </c>
      <c r="I39" s="256">
        <v>-0.85620600000000002</v>
      </c>
      <c r="J39" s="134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</row>
    <row r="40" spans="1:97" s="159" customFormat="1" ht="20.100000000000001" customHeight="1" thickBot="1" x14ac:dyDescent="0.25">
      <c r="A40" s="300" t="s">
        <v>359</v>
      </c>
      <c r="B40" s="263"/>
      <c r="C40" s="263" t="s">
        <v>360</v>
      </c>
      <c r="D40" s="154"/>
      <c r="E40" s="286">
        <v>-6.885364</v>
      </c>
      <c r="F40" s="256">
        <v>-6.9081729999999997</v>
      </c>
      <c r="G40" s="256">
        <v>-24.278606</v>
      </c>
      <c r="H40" s="256">
        <v>-17.352284999999998</v>
      </c>
      <c r="I40" s="256">
        <v>2.4878209999999998</v>
      </c>
      <c r="J40" s="134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</row>
    <row r="41" spans="1:97" s="159" customFormat="1" ht="24.95" customHeight="1" x14ac:dyDescent="0.2">
      <c r="A41" s="228" t="s">
        <v>584</v>
      </c>
      <c r="B41" s="280"/>
      <c r="C41" s="279"/>
      <c r="D41" s="280"/>
      <c r="E41" s="420">
        <v>4058</v>
      </c>
      <c r="F41" s="421">
        <v>4407</v>
      </c>
      <c r="G41" s="421">
        <v>4186</v>
      </c>
      <c r="H41" s="421">
        <v>4921</v>
      </c>
      <c r="I41" s="421">
        <v>5341</v>
      </c>
      <c r="J41" s="13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</row>
    <row r="42" spans="1:97" s="159" customFormat="1" ht="24.95" customHeight="1" x14ac:dyDescent="0.2">
      <c r="A42" s="154" t="s">
        <v>407</v>
      </c>
      <c r="B42" s="163"/>
      <c r="C42" s="177"/>
      <c r="D42" s="163"/>
      <c r="E42" s="422">
        <v>9133</v>
      </c>
      <c r="F42" s="423">
        <v>9133</v>
      </c>
      <c r="G42" s="423">
        <v>9133</v>
      </c>
      <c r="H42" s="423">
        <v>9133</v>
      </c>
      <c r="I42" s="423">
        <v>9133</v>
      </c>
      <c r="J42" s="135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</row>
    <row r="43" spans="1:97" s="101" customFormat="1" ht="24.95" customHeight="1" x14ac:dyDescent="0.35">
      <c r="A43" s="154" t="s">
        <v>408</v>
      </c>
      <c r="B43" s="117"/>
      <c r="C43" s="178"/>
      <c r="D43" s="117"/>
      <c r="E43" s="315">
        <v>10</v>
      </c>
      <c r="F43" s="303">
        <v>3</v>
      </c>
      <c r="G43" s="303">
        <v>-18</v>
      </c>
      <c r="H43" s="303">
        <v>-18</v>
      </c>
      <c r="I43" s="303">
        <v>-35</v>
      </c>
      <c r="J43" s="164"/>
      <c r="K43" s="123"/>
      <c r="L43" s="156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</row>
    <row r="44" spans="1:97" s="101" customFormat="1" ht="24.95" customHeight="1" x14ac:dyDescent="0.35">
      <c r="A44" s="281" t="s">
        <v>361</v>
      </c>
      <c r="B44" s="282"/>
      <c r="C44" s="283"/>
      <c r="D44" s="282"/>
      <c r="E44" s="297">
        <v>432</v>
      </c>
      <c r="F44" s="298">
        <v>461.11639888000002</v>
      </c>
      <c r="G44" s="298">
        <v>428.17643299500003</v>
      </c>
      <c r="H44" s="298">
        <v>486.68467348749999</v>
      </c>
      <c r="I44" s="298">
        <v>512.67520328750004</v>
      </c>
      <c r="J44" s="102"/>
      <c r="K44" s="123"/>
      <c r="L44" s="156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</row>
    <row r="45" spans="1:97" s="101" customFormat="1" ht="21" x14ac:dyDescent="0.35">
      <c r="A45" s="229"/>
      <c r="B45" s="117"/>
      <c r="C45" s="104"/>
      <c r="D45" s="117"/>
      <c r="E45" s="264"/>
      <c r="F45" s="265"/>
      <c r="G45" s="265"/>
      <c r="H45" s="265"/>
      <c r="I45" s="265"/>
      <c r="J45" s="102"/>
      <c r="K45" s="123"/>
      <c r="L45" s="156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</row>
    <row r="46" spans="1:97" s="101" customFormat="1" x14ac:dyDescent="0.25">
      <c r="A46" s="104"/>
      <c r="B46" s="104"/>
      <c r="C46" s="104"/>
      <c r="D46" s="117"/>
      <c r="E46" s="102"/>
      <c r="F46" s="102"/>
      <c r="G46" s="102"/>
      <c r="H46" s="102"/>
      <c r="I46" s="102"/>
      <c r="J46" s="102"/>
      <c r="K46" s="123"/>
      <c r="L46" s="156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</row>
    <row r="47" spans="1:97" s="101" customFormat="1" x14ac:dyDescent="0.25">
      <c r="A47" s="104"/>
      <c r="B47" s="104"/>
      <c r="C47" s="104"/>
      <c r="D47" s="117"/>
      <c r="E47" s="102"/>
      <c r="F47" s="102"/>
      <c r="G47" s="102"/>
      <c r="H47" s="102"/>
      <c r="I47" s="102"/>
      <c r="J47" s="102"/>
      <c r="K47" s="123"/>
      <c r="L47" s="156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</row>
    <row r="48" spans="1:97" s="101" customFormat="1" x14ac:dyDescent="0.25">
      <c r="A48" s="104"/>
      <c r="B48" s="104"/>
      <c r="C48" s="104"/>
      <c r="D48" s="117"/>
      <c r="E48" s="102"/>
      <c r="F48" s="102"/>
      <c r="G48" s="102"/>
      <c r="H48" s="102"/>
      <c r="I48" s="102"/>
      <c r="J48" s="102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</row>
    <row r="49" spans="1:97" s="101" customFormat="1" x14ac:dyDescent="0.25">
      <c r="A49" s="104"/>
      <c r="B49" s="104"/>
      <c r="C49" s="104"/>
      <c r="D49" s="117"/>
      <c r="E49" s="102"/>
      <c r="F49" s="102"/>
      <c r="G49" s="102"/>
      <c r="H49" s="102"/>
      <c r="I49" s="102"/>
      <c r="J49" s="102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</row>
    <row r="50" spans="1:97" s="101" customFormat="1" x14ac:dyDescent="0.25">
      <c r="A50" s="104"/>
      <c r="B50" s="104"/>
      <c r="C50" s="104"/>
      <c r="D50" s="117"/>
      <c r="E50" s="102"/>
      <c r="F50" s="102"/>
      <c r="G50" s="102"/>
      <c r="H50" s="102"/>
      <c r="I50" s="102"/>
      <c r="J50" s="10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</row>
    <row r="51" spans="1:97" s="101" customFormat="1" x14ac:dyDescent="0.25">
      <c r="A51" s="104"/>
      <c r="B51" s="104"/>
      <c r="C51" s="104"/>
      <c r="D51" s="117"/>
      <c r="E51" s="102"/>
      <c r="F51" s="102"/>
      <c r="G51" s="102"/>
      <c r="H51" s="102"/>
      <c r="I51" s="102"/>
      <c r="J51" s="10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</row>
    <row r="52" spans="1:97" s="101" customFormat="1" x14ac:dyDescent="0.25">
      <c r="A52" s="104"/>
      <c r="B52" s="104"/>
      <c r="C52" s="104"/>
      <c r="D52" s="117"/>
      <c r="E52" s="102"/>
      <c r="F52" s="102"/>
      <c r="G52" s="102"/>
      <c r="H52" s="102"/>
      <c r="I52" s="102"/>
      <c r="J52" s="10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</row>
    <row r="53" spans="1:97" s="101" customFormat="1" x14ac:dyDescent="0.25">
      <c r="A53" s="104"/>
      <c r="B53" s="104"/>
      <c r="C53" s="104"/>
      <c r="D53" s="117"/>
      <c r="E53" s="102"/>
      <c r="F53" s="102"/>
      <c r="G53" s="102"/>
      <c r="H53" s="102"/>
      <c r="I53" s="102"/>
      <c r="J53" s="102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</row>
    <row r="54" spans="1:97" s="101" customFormat="1" x14ac:dyDescent="0.25">
      <c r="A54" s="104"/>
      <c r="B54" s="104"/>
      <c r="C54" s="104"/>
      <c r="D54" s="117"/>
      <c r="E54" s="102"/>
      <c r="F54" s="102"/>
      <c r="G54" s="102"/>
      <c r="H54" s="102"/>
      <c r="I54" s="102"/>
      <c r="J54" s="102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</row>
    <row r="55" spans="1:97" s="101" customFormat="1" x14ac:dyDescent="0.25">
      <c r="A55" s="104"/>
      <c r="B55" s="104"/>
      <c r="C55" s="104"/>
      <c r="D55" s="117"/>
      <c r="E55" s="102"/>
      <c r="F55" s="102"/>
      <c r="G55" s="102"/>
      <c r="H55" s="102"/>
      <c r="I55" s="102"/>
      <c r="J55" s="10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</row>
    <row r="56" spans="1:97" s="101" customFormat="1" x14ac:dyDescent="0.25">
      <c r="A56" s="104"/>
      <c r="B56" s="104"/>
      <c r="C56" s="104"/>
      <c r="D56" s="117"/>
      <c r="E56" s="102"/>
      <c r="F56" s="102"/>
      <c r="G56" s="102"/>
      <c r="H56" s="102"/>
      <c r="I56" s="102"/>
      <c r="J56" s="102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</row>
    <row r="57" spans="1:97" s="101" customFormat="1" x14ac:dyDescent="0.25">
      <c r="A57" s="104"/>
      <c r="B57" s="104"/>
      <c r="C57" s="104"/>
      <c r="D57" s="117"/>
      <c r="E57" s="102"/>
      <c r="F57" s="102"/>
      <c r="G57" s="102"/>
      <c r="H57" s="102"/>
      <c r="I57" s="102"/>
      <c r="J57" s="102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</row>
    <row r="58" spans="1:97" s="101" customFormat="1" x14ac:dyDescent="0.25">
      <c r="A58" s="104"/>
      <c r="B58" s="104"/>
      <c r="C58" s="104"/>
      <c r="D58" s="117"/>
      <c r="E58" s="102"/>
      <c r="F58" s="102"/>
      <c r="G58" s="102"/>
      <c r="H58" s="102"/>
      <c r="I58" s="102"/>
      <c r="J58" s="102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</row>
    <row r="59" spans="1:97" s="101" customFormat="1" x14ac:dyDescent="0.25">
      <c r="A59" s="104"/>
      <c r="B59" s="104"/>
      <c r="C59" s="104"/>
      <c r="D59" s="117"/>
      <c r="E59" s="102"/>
      <c r="F59" s="102"/>
      <c r="G59" s="102"/>
      <c r="H59" s="102"/>
      <c r="I59" s="102"/>
      <c r="J59" s="10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</row>
    <row r="60" spans="1:97" s="101" customFormat="1" x14ac:dyDescent="0.25">
      <c r="A60" s="104"/>
      <c r="B60" s="104"/>
      <c r="C60" s="104"/>
      <c r="D60" s="117"/>
      <c r="E60" s="102"/>
      <c r="F60" s="102"/>
      <c r="G60" s="102"/>
      <c r="H60" s="102"/>
      <c r="I60" s="102"/>
      <c r="J60" s="10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</row>
    <row r="61" spans="1:97" s="101" customFormat="1" x14ac:dyDescent="0.25">
      <c r="A61" s="104"/>
      <c r="B61" s="104"/>
      <c r="C61" s="104"/>
      <c r="D61" s="117"/>
      <c r="E61" s="102"/>
      <c r="F61" s="102"/>
      <c r="G61" s="102"/>
      <c r="H61" s="102"/>
      <c r="I61" s="102"/>
      <c r="J61" s="10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</row>
    <row r="62" spans="1:97" s="101" customFormat="1" x14ac:dyDescent="0.25">
      <c r="A62" s="104"/>
      <c r="B62" s="104"/>
      <c r="C62" s="104"/>
      <c r="D62" s="117"/>
      <c r="E62" s="102"/>
      <c r="F62" s="102"/>
      <c r="G62" s="102"/>
      <c r="H62" s="102"/>
      <c r="I62" s="102"/>
      <c r="J62" s="10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</row>
    <row r="63" spans="1:97" s="101" customFormat="1" x14ac:dyDescent="0.25">
      <c r="A63" s="104"/>
      <c r="B63" s="104"/>
      <c r="C63" s="104"/>
      <c r="D63" s="117"/>
      <c r="E63" s="102"/>
      <c r="F63" s="102"/>
      <c r="G63" s="102"/>
      <c r="H63" s="102"/>
      <c r="I63" s="102"/>
      <c r="J63" s="10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</row>
    <row r="64" spans="1:97" s="101" customFormat="1" x14ac:dyDescent="0.25">
      <c r="A64" s="104"/>
      <c r="B64" s="104"/>
      <c r="C64" s="104"/>
      <c r="D64" s="117"/>
      <c r="E64" s="102"/>
      <c r="F64" s="102"/>
      <c r="G64" s="102"/>
      <c r="H64" s="102"/>
      <c r="I64" s="102"/>
      <c r="J64" s="10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</row>
    <row r="65" spans="1:97" s="101" customFormat="1" x14ac:dyDescent="0.25">
      <c r="A65" s="104"/>
      <c r="B65" s="104"/>
      <c r="C65" s="104"/>
      <c r="D65" s="117"/>
      <c r="E65" s="102"/>
      <c r="F65" s="102"/>
      <c r="G65" s="102"/>
      <c r="H65" s="102"/>
      <c r="I65" s="102"/>
      <c r="J65" s="10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</row>
    <row r="66" spans="1:97" s="101" customFormat="1" x14ac:dyDescent="0.25">
      <c r="A66" s="104"/>
      <c r="B66" s="104"/>
      <c r="C66" s="104"/>
      <c r="D66" s="117"/>
      <c r="E66" s="102"/>
      <c r="F66" s="102"/>
      <c r="G66" s="102"/>
      <c r="H66" s="102"/>
      <c r="I66" s="102"/>
      <c r="J66" s="10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</row>
    <row r="67" spans="1:97" s="101" customFormat="1" x14ac:dyDescent="0.25">
      <c r="A67" s="104"/>
      <c r="B67" s="104"/>
      <c r="C67" s="104"/>
      <c r="D67" s="117"/>
      <c r="E67" s="102"/>
      <c r="F67" s="102"/>
      <c r="G67" s="102"/>
      <c r="H67" s="102"/>
      <c r="I67" s="102"/>
      <c r="J67" s="10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</row>
    <row r="68" spans="1:97" s="101" customFormat="1" x14ac:dyDescent="0.25">
      <c r="A68" s="104"/>
      <c r="B68" s="104"/>
      <c r="C68" s="104"/>
      <c r="D68" s="117"/>
      <c r="E68" s="102"/>
      <c r="F68" s="102"/>
      <c r="G68" s="102"/>
      <c r="H68" s="102"/>
      <c r="I68" s="102"/>
      <c r="J68" s="10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</row>
    <row r="69" spans="1:97" s="101" customFormat="1" x14ac:dyDescent="0.25">
      <c r="A69" s="104"/>
      <c r="B69" s="104"/>
      <c r="C69" s="104"/>
      <c r="D69" s="117"/>
      <c r="E69" s="102"/>
      <c r="F69" s="102"/>
      <c r="G69" s="102"/>
      <c r="H69" s="102"/>
      <c r="I69" s="102"/>
      <c r="J69" s="10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</row>
    <row r="70" spans="1:97" s="101" customFormat="1" x14ac:dyDescent="0.25">
      <c r="A70" s="104"/>
      <c r="B70" s="104"/>
      <c r="C70" s="104"/>
      <c r="D70" s="117"/>
      <c r="E70" s="102"/>
      <c r="F70" s="102"/>
      <c r="G70" s="102"/>
      <c r="H70" s="102"/>
      <c r="I70" s="102"/>
      <c r="J70" s="10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</row>
    <row r="71" spans="1:97" s="101" customFormat="1" x14ac:dyDescent="0.25">
      <c r="A71" s="104"/>
      <c r="B71" s="104"/>
      <c r="C71" s="104"/>
      <c r="D71" s="117"/>
      <c r="E71" s="102"/>
      <c r="F71" s="102"/>
      <c r="G71" s="102"/>
      <c r="H71" s="102"/>
      <c r="I71" s="102"/>
      <c r="J71" s="10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</row>
    <row r="72" spans="1:97" s="101" customFormat="1" x14ac:dyDescent="0.25">
      <c r="A72" s="104"/>
      <c r="B72" s="104"/>
      <c r="C72" s="104"/>
      <c r="D72" s="117"/>
      <c r="E72" s="102"/>
      <c r="F72" s="102"/>
      <c r="G72" s="102"/>
      <c r="H72" s="102"/>
      <c r="I72" s="102"/>
      <c r="J72" s="10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</row>
    <row r="73" spans="1:97" s="101" customFormat="1" x14ac:dyDescent="0.25">
      <c r="A73" s="104"/>
      <c r="B73" s="104"/>
      <c r="C73" s="104"/>
      <c r="D73" s="117"/>
      <c r="E73" s="102"/>
      <c r="F73" s="102"/>
      <c r="G73" s="102"/>
      <c r="H73" s="102"/>
      <c r="I73" s="102"/>
      <c r="J73" s="10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</row>
    <row r="74" spans="1:97" s="101" customFormat="1" x14ac:dyDescent="0.25">
      <c r="A74" s="104"/>
      <c r="B74" s="104"/>
      <c r="C74" s="104"/>
      <c r="D74" s="117"/>
      <c r="E74" s="102"/>
      <c r="F74" s="102"/>
      <c r="G74" s="102"/>
      <c r="H74" s="102"/>
      <c r="I74" s="102"/>
      <c r="J74" s="10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</row>
    <row r="75" spans="1:97" s="101" customFormat="1" x14ac:dyDescent="0.25">
      <c r="A75" s="104"/>
      <c r="B75" s="104"/>
      <c r="C75" s="104"/>
      <c r="D75" s="117"/>
      <c r="E75" s="102"/>
      <c r="F75" s="102"/>
      <c r="G75" s="102"/>
      <c r="H75" s="102"/>
      <c r="I75" s="102"/>
      <c r="J75" s="10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</row>
    <row r="76" spans="1:97" s="101" customFormat="1" x14ac:dyDescent="0.25">
      <c r="A76" s="104"/>
      <c r="B76" s="104"/>
      <c r="C76" s="104"/>
      <c r="D76" s="117"/>
      <c r="E76" s="102"/>
      <c r="F76" s="102"/>
      <c r="G76" s="102"/>
      <c r="H76" s="102"/>
      <c r="I76" s="102"/>
      <c r="J76" s="10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</row>
    <row r="77" spans="1:97" s="101" customFormat="1" x14ac:dyDescent="0.25">
      <c r="A77" s="104"/>
      <c r="B77" s="104"/>
      <c r="C77" s="104"/>
      <c r="D77" s="117"/>
      <c r="E77" s="102"/>
      <c r="F77" s="102"/>
      <c r="G77" s="102"/>
      <c r="H77" s="102"/>
      <c r="I77" s="102"/>
      <c r="J77" s="10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</row>
    <row r="78" spans="1:97" s="101" customFormat="1" x14ac:dyDescent="0.25">
      <c r="A78" s="104"/>
      <c r="B78" s="104"/>
      <c r="C78" s="104"/>
      <c r="D78" s="117"/>
      <c r="E78" s="102"/>
      <c r="F78" s="102"/>
      <c r="G78" s="102"/>
      <c r="H78" s="102"/>
      <c r="I78" s="102"/>
      <c r="J78" s="10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</row>
    <row r="79" spans="1:97" s="101" customFormat="1" x14ac:dyDescent="0.25">
      <c r="A79" s="104"/>
      <c r="B79" s="104"/>
      <c r="C79" s="104"/>
      <c r="D79" s="117"/>
      <c r="E79" s="102"/>
      <c r="F79" s="102"/>
      <c r="G79" s="102"/>
      <c r="H79" s="102"/>
      <c r="I79" s="102"/>
      <c r="J79" s="10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</row>
    <row r="80" spans="1:97" s="101" customFormat="1" x14ac:dyDescent="0.25">
      <c r="A80" s="104"/>
      <c r="B80" s="104"/>
      <c r="C80" s="104"/>
      <c r="D80" s="117"/>
      <c r="E80" s="102"/>
      <c r="F80" s="102"/>
      <c r="G80" s="102"/>
      <c r="H80" s="102"/>
      <c r="I80" s="102"/>
      <c r="J80" s="10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</row>
    <row r="81" spans="1:97" s="101" customFormat="1" x14ac:dyDescent="0.25">
      <c r="A81" s="104"/>
      <c r="B81" s="104"/>
      <c r="C81" s="104"/>
      <c r="D81" s="117"/>
      <c r="E81" s="102"/>
      <c r="F81" s="102"/>
      <c r="G81" s="102"/>
      <c r="H81" s="102"/>
      <c r="I81" s="102"/>
      <c r="J81" s="10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</row>
    <row r="82" spans="1:97" s="101" customFormat="1" x14ac:dyDescent="0.25">
      <c r="A82" s="104"/>
      <c r="B82" s="104"/>
      <c r="C82" s="104"/>
      <c r="D82" s="117"/>
      <c r="E82" s="102"/>
      <c r="F82" s="102"/>
      <c r="G82" s="102"/>
      <c r="H82" s="102"/>
      <c r="I82" s="102"/>
      <c r="J82" s="10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</row>
    <row r="83" spans="1:97" s="101" customFormat="1" x14ac:dyDescent="0.25">
      <c r="A83" s="104"/>
      <c r="B83" s="104"/>
      <c r="C83" s="104"/>
      <c r="D83" s="117"/>
      <c r="E83" s="102"/>
      <c r="F83" s="102"/>
      <c r="G83" s="102"/>
      <c r="H83" s="102"/>
      <c r="I83" s="102"/>
      <c r="J83" s="10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</row>
    <row r="84" spans="1:97" s="101" customFormat="1" x14ac:dyDescent="0.25">
      <c r="A84" s="104"/>
      <c r="B84" s="104"/>
      <c r="C84" s="104"/>
      <c r="D84" s="117"/>
      <c r="E84" s="102"/>
      <c r="F84" s="102"/>
      <c r="G84" s="102"/>
      <c r="H84" s="102"/>
      <c r="I84" s="102"/>
      <c r="J84" s="10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</row>
    <row r="85" spans="1:97" s="101" customFormat="1" x14ac:dyDescent="0.25">
      <c r="A85" s="104"/>
      <c r="B85" s="104"/>
      <c r="C85" s="104"/>
      <c r="D85" s="117"/>
      <c r="E85" s="102"/>
      <c r="F85" s="102"/>
      <c r="G85" s="102"/>
      <c r="H85" s="102"/>
      <c r="I85" s="102"/>
      <c r="J85" s="10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</row>
    <row r="86" spans="1:97" s="101" customFormat="1" x14ac:dyDescent="0.25">
      <c r="A86" s="104"/>
      <c r="B86" s="104"/>
      <c r="C86" s="104"/>
      <c r="D86" s="117"/>
      <c r="E86" s="102"/>
      <c r="F86" s="102"/>
      <c r="G86" s="102"/>
      <c r="H86" s="102"/>
      <c r="I86" s="102"/>
      <c r="J86" s="10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</row>
    <row r="87" spans="1:97" s="101" customFormat="1" x14ac:dyDescent="0.25">
      <c r="A87" s="104"/>
      <c r="B87" s="104"/>
      <c r="C87" s="104"/>
      <c r="D87" s="117"/>
      <c r="E87" s="102"/>
      <c r="F87" s="102"/>
      <c r="G87" s="102"/>
      <c r="H87" s="102"/>
      <c r="I87" s="102"/>
      <c r="J87" s="10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</row>
    <row r="88" spans="1:97" s="101" customFormat="1" x14ac:dyDescent="0.25">
      <c r="A88" s="104"/>
      <c r="B88" s="104"/>
      <c r="C88" s="104"/>
      <c r="D88" s="117"/>
      <c r="E88" s="102"/>
      <c r="F88" s="102"/>
      <c r="G88" s="102"/>
      <c r="H88" s="102"/>
      <c r="I88" s="102"/>
      <c r="J88" s="10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</row>
    <row r="89" spans="1:97" s="101" customFormat="1" x14ac:dyDescent="0.25">
      <c r="A89" s="104"/>
      <c r="B89" s="104"/>
      <c r="C89" s="104"/>
      <c r="D89" s="117"/>
      <c r="E89" s="102"/>
      <c r="F89" s="102"/>
      <c r="G89" s="102"/>
      <c r="H89" s="102"/>
      <c r="I89" s="102"/>
      <c r="J89" s="10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</row>
    <row r="90" spans="1:97" s="101" customFormat="1" x14ac:dyDescent="0.25">
      <c r="A90" s="104"/>
      <c r="B90" s="104"/>
      <c r="C90" s="104"/>
      <c r="D90" s="117"/>
      <c r="E90" s="102"/>
      <c r="F90" s="102"/>
      <c r="G90" s="102"/>
      <c r="H90" s="102"/>
      <c r="I90" s="102"/>
      <c r="J90" s="10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</row>
    <row r="91" spans="1:97" s="101" customFormat="1" x14ac:dyDescent="0.25">
      <c r="A91" s="104"/>
      <c r="B91" s="104"/>
      <c r="C91" s="104"/>
      <c r="D91" s="117"/>
      <c r="E91" s="102"/>
      <c r="F91" s="102"/>
      <c r="G91" s="102"/>
      <c r="H91" s="102"/>
      <c r="I91" s="102"/>
      <c r="J91" s="10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</row>
    <row r="92" spans="1:97" s="101" customFormat="1" x14ac:dyDescent="0.25">
      <c r="A92" s="104"/>
      <c r="B92" s="104"/>
      <c r="C92" s="104"/>
      <c r="D92" s="117"/>
      <c r="E92" s="102"/>
      <c r="F92" s="102"/>
      <c r="G92" s="102"/>
      <c r="H92" s="102"/>
      <c r="I92" s="102"/>
      <c r="J92" s="10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</row>
    <row r="93" spans="1:97" s="101" customFormat="1" x14ac:dyDescent="0.25">
      <c r="A93" s="104"/>
      <c r="B93" s="104"/>
      <c r="C93" s="104"/>
      <c r="D93" s="117"/>
      <c r="E93" s="102"/>
      <c r="F93" s="102"/>
      <c r="G93" s="102"/>
      <c r="H93" s="102"/>
      <c r="I93" s="102"/>
      <c r="J93" s="102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</row>
    <row r="94" spans="1:97" s="101" customFormat="1" x14ac:dyDescent="0.25">
      <c r="A94" s="104"/>
      <c r="B94" s="104"/>
      <c r="C94" s="104"/>
      <c r="D94" s="117"/>
      <c r="E94" s="102"/>
      <c r="F94" s="102"/>
      <c r="G94" s="102"/>
      <c r="H94" s="102"/>
      <c r="I94" s="102"/>
      <c r="J94" s="10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</row>
    <row r="95" spans="1:97" s="101" customFormat="1" x14ac:dyDescent="0.25">
      <c r="A95" s="104"/>
      <c r="B95" s="104"/>
      <c r="C95" s="104"/>
      <c r="D95" s="117"/>
      <c r="E95" s="102"/>
      <c r="F95" s="102"/>
      <c r="G95" s="102"/>
      <c r="H95" s="102"/>
      <c r="I95" s="102"/>
      <c r="J95" s="10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</row>
    <row r="96" spans="1:97" s="101" customFormat="1" x14ac:dyDescent="0.25">
      <c r="A96" s="104"/>
      <c r="B96" s="104"/>
      <c r="C96" s="104"/>
      <c r="D96" s="117"/>
      <c r="E96" s="102"/>
      <c r="F96" s="102"/>
      <c r="G96" s="102"/>
      <c r="H96" s="102"/>
      <c r="I96" s="102"/>
      <c r="J96" s="102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</row>
    <row r="97" spans="1:97" s="101" customFormat="1" x14ac:dyDescent="0.25">
      <c r="A97" s="104"/>
      <c r="B97" s="104"/>
      <c r="C97" s="104"/>
      <c r="D97" s="117"/>
      <c r="E97" s="102"/>
      <c r="F97" s="102"/>
      <c r="G97" s="102"/>
      <c r="H97" s="102"/>
      <c r="I97" s="102"/>
      <c r="J97" s="10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</row>
    <row r="98" spans="1:97" s="101" customFormat="1" x14ac:dyDescent="0.25">
      <c r="A98" s="104"/>
      <c r="B98" s="104"/>
      <c r="C98" s="104"/>
      <c r="D98" s="117"/>
      <c r="E98" s="102"/>
      <c r="F98" s="102"/>
      <c r="G98" s="102"/>
      <c r="H98" s="102"/>
      <c r="I98" s="102"/>
      <c r="J98" s="10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</row>
    <row r="99" spans="1:97" s="101" customFormat="1" x14ac:dyDescent="0.25">
      <c r="A99" s="104"/>
      <c r="B99" s="104"/>
      <c r="C99" s="104"/>
      <c r="D99" s="117"/>
      <c r="E99" s="102"/>
      <c r="F99" s="102"/>
      <c r="G99" s="102"/>
      <c r="H99" s="102"/>
      <c r="I99" s="102"/>
      <c r="J99" s="10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</row>
    <row r="100" spans="1:97" s="101" customFormat="1" x14ac:dyDescent="0.25">
      <c r="A100" s="104"/>
      <c r="B100" s="104"/>
      <c r="C100" s="104"/>
      <c r="D100" s="117"/>
      <c r="E100" s="102"/>
      <c r="F100" s="102"/>
      <c r="G100" s="102"/>
      <c r="H100" s="102"/>
      <c r="I100" s="102"/>
      <c r="J100" s="10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</row>
    <row r="101" spans="1:97" s="101" customFormat="1" x14ac:dyDescent="0.25">
      <c r="A101" s="104"/>
      <c r="B101" s="104"/>
      <c r="C101" s="104"/>
      <c r="D101" s="117"/>
      <c r="E101" s="102"/>
      <c r="F101" s="102"/>
      <c r="G101" s="102"/>
      <c r="H101" s="102"/>
      <c r="I101" s="102"/>
      <c r="J101" s="10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</row>
    <row r="102" spans="1:97" s="101" customFormat="1" x14ac:dyDescent="0.25">
      <c r="A102" s="104"/>
      <c r="B102" s="104"/>
      <c r="C102" s="104"/>
      <c r="D102" s="117"/>
      <c r="E102" s="102"/>
      <c r="F102" s="102"/>
      <c r="G102" s="102"/>
      <c r="H102" s="102"/>
      <c r="I102" s="102"/>
      <c r="J102" s="10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</row>
    <row r="103" spans="1:97" s="101" customFormat="1" x14ac:dyDescent="0.25">
      <c r="A103" s="104"/>
      <c r="B103" s="104"/>
      <c r="C103" s="104"/>
      <c r="D103" s="117"/>
      <c r="E103" s="102"/>
      <c r="F103" s="102"/>
      <c r="G103" s="102"/>
      <c r="H103" s="102"/>
      <c r="I103" s="102"/>
      <c r="J103" s="10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</row>
    <row r="104" spans="1:97" s="101" customFormat="1" x14ac:dyDescent="0.25">
      <c r="A104" s="104"/>
      <c r="B104" s="104"/>
      <c r="C104" s="104"/>
      <c r="D104" s="117"/>
      <c r="E104" s="102"/>
      <c r="F104" s="102"/>
      <c r="G104" s="102"/>
      <c r="H104" s="102"/>
      <c r="I104" s="102"/>
      <c r="J104" s="10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</row>
    <row r="105" spans="1:97" s="101" customFormat="1" x14ac:dyDescent="0.25">
      <c r="A105" s="104"/>
      <c r="B105" s="104"/>
      <c r="C105" s="104"/>
      <c r="D105" s="117"/>
      <c r="E105" s="102"/>
      <c r="F105" s="102"/>
      <c r="G105" s="102"/>
      <c r="H105" s="102"/>
      <c r="I105" s="102"/>
      <c r="J105" s="10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</row>
    <row r="106" spans="1:97" s="101" customFormat="1" x14ac:dyDescent="0.25">
      <c r="A106" s="104"/>
      <c r="B106" s="104"/>
      <c r="C106" s="104"/>
      <c r="D106" s="117"/>
      <c r="E106" s="102"/>
      <c r="F106" s="102"/>
      <c r="G106" s="102"/>
      <c r="H106" s="102"/>
      <c r="I106" s="102"/>
      <c r="J106" s="10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</row>
    <row r="107" spans="1:97" s="101" customFormat="1" x14ac:dyDescent="0.25">
      <c r="A107" s="104"/>
      <c r="B107" s="104"/>
      <c r="C107" s="104"/>
      <c r="D107" s="117"/>
      <c r="E107" s="102"/>
      <c r="F107" s="102"/>
      <c r="G107" s="102"/>
      <c r="H107" s="102"/>
      <c r="I107" s="102"/>
      <c r="J107" s="10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</row>
    <row r="108" spans="1:97" s="101" customFormat="1" x14ac:dyDescent="0.25">
      <c r="A108" s="104"/>
      <c r="B108" s="104"/>
      <c r="C108" s="104"/>
      <c r="D108" s="117"/>
      <c r="E108" s="102"/>
      <c r="F108" s="102"/>
      <c r="G108" s="102"/>
      <c r="H108" s="102"/>
      <c r="I108" s="102"/>
      <c r="J108" s="10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</row>
    <row r="109" spans="1:97" s="101" customFormat="1" x14ac:dyDescent="0.25">
      <c r="A109" s="104"/>
      <c r="B109" s="104"/>
      <c r="C109" s="104"/>
      <c r="D109" s="117"/>
      <c r="E109" s="102"/>
      <c r="F109" s="102"/>
      <c r="G109" s="102"/>
      <c r="H109" s="102"/>
      <c r="I109" s="102"/>
      <c r="J109" s="10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</row>
    <row r="110" spans="1:97" s="101" customFormat="1" x14ac:dyDescent="0.25">
      <c r="A110" s="104"/>
      <c r="B110" s="104"/>
      <c r="C110" s="104"/>
      <c r="D110" s="117"/>
      <c r="E110" s="102"/>
      <c r="F110" s="102"/>
      <c r="G110" s="102"/>
      <c r="H110" s="102"/>
      <c r="I110" s="102"/>
      <c r="J110" s="10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</row>
    <row r="111" spans="1:97" s="101" customFormat="1" x14ac:dyDescent="0.25">
      <c r="A111" s="104"/>
      <c r="B111" s="104"/>
      <c r="C111" s="104"/>
      <c r="D111" s="117"/>
      <c r="E111" s="102"/>
      <c r="F111" s="102"/>
      <c r="G111" s="102"/>
      <c r="H111" s="102"/>
      <c r="I111" s="102"/>
      <c r="J111" s="10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</row>
    <row r="112" spans="1:97" s="101" customFormat="1" x14ac:dyDescent="0.25">
      <c r="A112" s="104"/>
      <c r="B112" s="104"/>
      <c r="C112" s="104"/>
      <c r="D112" s="117"/>
      <c r="E112" s="102"/>
      <c r="F112" s="102"/>
      <c r="G112" s="102"/>
      <c r="H112" s="102"/>
      <c r="I112" s="102"/>
      <c r="J112" s="10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</row>
    <row r="113" spans="1:97" s="101" customFormat="1" x14ac:dyDescent="0.25">
      <c r="A113" s="104"/>
      <c r="B113" s="104"/>
      <c r="C113" s="104"/>
      <c r="D113" s="117"/>
      <c r="E113" s="102"/>
      <c r="F113" s="102"/>
      <c r="G113" s="102"/>
      <c r="H113" s="102"/>
      <c r="I113" s="102"/>
      <c r="J113" s="10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</row>
    <row r="114" spans="1:97" s="101" customFormat="1" x14ac:dyDescent="0.25">
      <c r="A114" s="104"/>
      <c r="B114" s="104"/>
      <c r="C114" s="104"/>
      <c r="D114" s="117"/>
      <c r="E114" s="102"/>
      <c r="F114" s="102"/>
      <c r="G114" s="102"/>
      <c r="H114" s="102"/>
      <c r="I114" s="102"/>
      <c r="J114" s="10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</row>
    <row r="115" spans="1:97" s="101" customFormat="1" x14ac:dyDescent="0.25">
      <c r="A115" s="104"/>
      <c r="B115" s="104"/>
      <c r="C115" s="104"/>
      <c r="D115" s="117"/>
      <c r="E115" s="102"/>
      <c r="F115" s="102"/>
      <c r="G115" s="102"/>
      <c r="H115" s="102"/>
      <c r="I115" s="102"/>
      <c r="J115" s="10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</row>
    <row r="116" spans="1:97" s="101" customFormat="1" x14ac:dyDescent="0.25">
      <c r="A116" s="104"/>
      <c r="B116" s="104"/>
      <c r="C116" s="104"/>
      <c r="D116" s="117"/>
      <c r="E116" s="102"/>
      <c r="F116" s="102"/>
      <c r="G116" s="102"/>
      <c r="H116" s="102"/>
      <c r="I116" s="102"/>
      <c r="J116" s="10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</row>
    <row r="117" spans="1:97" s="101" customFormat="1" x14ac:dyDescent="0.25">
      <c r="A117" s="104"/>
      <c r="B117" s="104"/>
      <c r="C117" s="104"/>
      <c r="D117" s="117"/>
      <c r="E117" s="102"/>
      <c r="F117" s="102"/>
      <c r="G117" s="102"/>
      <c r="H117" s="102"/>
      <c r="I117" s="102"/>
      <c r="J117" s="10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</row>
    <row r="118" spans="1:97" s="101" customFormat="1" x14ac:dyDescent="0.25">
      <c r="A118" s="104"/>
      <c r="B118" s="104"/>
      <c r="C118" s="104"/>
      <c r="D118" s="117"/>
      <c r="E118" s="102"/>
      <c r="F118" s="102"/>
      <c r="G118" s="102"/>
      <c r="H118" s="102"/>
      <c r="I118" s="102"/>
      <c r="J118" s="10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</row>
    <row r="119" spans="1:97" s="101" customFormat="1" x14ac:dyDescent="0.25">
      <c r="A119" s="104"/>
      <c r="B119" s="104"/>
      <c r="C119" s="104"/>
      <c r="D119" s="117"/>
      <c r="E119" s="102"/>
      <c r="F119" s="102"/>
      <c r="G119" s="102"/>
      <c r="H119" s="102"/>
      <c r="I119" s="102"/>
      <c r="J119" s="10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</row>
    <row r="120" spans="1:97" s="101" customFormat="1" x14ac:dyDescent="0.25">
      <c r="A120" s="104"/>
      <c r="B120" s="104"/>
      <c r="C120" s="104"/>
      <c r="D120" s="117"/>
      <c r="E120" s="102"/>
      <c r="F120" s="102"/>
      <c r="G120" s="102"/>
      <c r="H120" s="102"/>
      <c r="I120" s="102"/>
      <c r="J120" s="102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</row>
    <row r="121" spans="1:97" s="101" customFormat="1" x14ac:dyDescent="0.25">
      <c r="A121" s="104"/>
      <c r="B121" s="104"/>
      <c r="C121" s="104"/>
      <c r="D121" s="117"/>
      <c r="E121" s="102"/>
      <c r="F121" s="102"/>
      <c r="G121" s="102"/>
      <c r="H121" s="102"/>
      <c r="I121" s="102"/>
      <c r="J121" s="102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</row>
    <row r="122" spans="1:97" s="101" customFormat="1" x14ac:dyDescent="0.25">
      <c r="A122" s="104"/>
      <c r="B122" s="104"/>
      <c r="C122" s="104"/>
      <c r="D122" s="117"/>
      <c r="E122" s="102"/>
      <c r="F122" s="102"/>
      <c r="G122" s="102"/>
      <c r="H122" s="102"/>
      <c r="I122" s="102"/>
      <c r="J122" s="10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</row>
    <row r="123" spans="1:97" s="101" customFormat="1" x14ac:dyDescent="0.25">
      <c r="A123" s="104"/>
      <c r="B123" s="104"/>
      <c r="C123" s="104"/>
      <c r="D123" s="117"/>
      <c r="E123" s="102"/>
      <c r="F123" s="102"/>
      <c r="G123" s="102"/>
      <c r="H123" s="102"/>
      <c r="I123" s="102"/>
      <c r="J123" s="10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</row>
    <row r="124" spans="1:97" s="101" customFormat="1" x14ac:dyDescent="0.25">
      <c r="A124" s="104"/>
      <c r="B124" s="104"/>
      <c r="C124" s="104"/>
      <c r="D124" s="117"/>
      <c r="E124" s="102"/>
      <c r="F124" s="102"/>
      <c r="G124" s="102"/>
      <c r="H124" s="102"/>
      <c r="I124" s="102"/>
      <c r="J124" s="102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</row>
    <row r="125" spans="1:97" s="101" customFormat="1" x14ac:dyDescent="0.25">
      <c r="A125" s="104"/>
      <c r="B125" s="104"/>
      <c r="C125" s="104"/>
      <c r="D125" s="117"/>
      <c r="E125" s="102"/>
      <c r="F125" s="102"/>
      <c r="G125" s="102"/>
      <c r="H125" s="102"/>
      <c r="I125" s="102"/>
      <c r="J125" s="10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</row>
    <row r="126" spans="1:97" s="101" customFormat="1" x14ac:dyDescent="0.25">
      <c r="A126" s="104"/>
      <c r="B126" s="104"/>
      <c r="C126" s="104"/>
      <c r="D126" s="117"/>
      <c r="E126" s="102"/>
      <c r="F126" s="102"/>
      <c r="G126" s="102"/>
      <c r="H126" s="102"/>
      <c r="I126" s="102"/>
      <c r="J126" s="10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</row>
    <row r="127" spans="1:97" s="101" customFormat="1" x14ac:dyDescent="0.25">
      <c r="A127" s="104"/>
      <c r="B127" s="104"/>
      <c r="C127" s="104"/>
      <c r="D127" s="117"/>
      <c r="E127" s="102"/>
      <c r="F127" s="102"/>
      <c r="G127" s="102"/>
      <c r="H127" s="102"/>
      <c r="I127" s="102"/>
      <c r="J127" s="10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</row>
    <row r="128" spans="1:97" s="101" customFormat="1" x14ac:dyDescent="0.25">
      <c r="A128" s="104"/>
      <c r="B128" s="104"/>
      <c r="C128" s="104"/>
      <c r="D128" s="117"/>
      <c r="E128" s="102"/>
      <c r="F128" s="102"/>
      <c r="G128" s="102"/>
      <c r="H128" s="102"/>
      <c r="I128" s="102"/>
      <c r="J128" s="10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</row>
    <row r="129" spans="1:97" s="101" customFormat="1" x14ac:dyDescent="0.25">
      <c r="A129" s="104"/>
      <c r="B129" s="104"/>
      <c r="C129" s="104"/>
      <c r="D129" s="117"/>
      <c r="E129" s="102"/>
      <c r="F129" s="102"/>
      <c r="G129" s="102"/>
      <c r="H129" s="102"/>
      <c r="I129" s="102"/>
      <c r="J129" s="10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</row>
    <row r="130" spans="1:97" s="101" customFormat="1" x14ac:dyDescent="0.25">
      <c r="A130" s="104"/>
      <c r="B130" s="104"/>
      <c r="C130" s="104"/>
      <c r="D130" s="117"/>
      <c r="E130" s="102"/>
      <c r="F130" s="102"/>
      <c r="G130" s="102"/>
      <c r="H130" s="102"/>
      <c r="I130" s="102"/>
      <c r="J130" s="10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</row>
    <row r="131" spans="1:97" s="101" customFormat="1" x14ac:dyDescent="0.25">
      <c r="A131" s="104"/>
      <c r="B131" s="104"/>
      <c r="C131" s="104"/>
      <c r="D131" s="117"/>
      <c r="E131" s="102"/>
      <c r="F131" s="102"/>
      <c r="G131" s="102"/>
      <c r="H131" s="102"/>
      <c r="I131" s="102"/>
      <c r="J131" s="10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</row>
    <row r="132" spans="1:97" s="101" customFormat="1" x14ac:dyDescent="0.25">
      <c r="A132" s="104"/>
      <c r="B132" s="104"/>
      <c r="C132" s="104"/>
      <c r="D132" s="117"/>
      <c r="E132" s="102"/>
      <c r="F132" s="102"/>
      <c r="G132" s="102"/>
      <c r="H132" s="102"/>
      <c r="I132" s="102"/>
      <c r="J132" s="10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</row>
    <row r="133" spans="1:97" s="101" customFormat="1" x14ac:dyDescent="0.25">
      <c r="A133" s="104"/>
      <c r="B133" s="104"/>
      <c r="C133" s="104"/>
      <c r="D133" s="117"/>
      <c r="E133" s="102"/>
      <c r="F133" s="102"/>
      <c r="G133" s="102"/>
      <c r="H133" s="102"/>
      <c r="I133" s="102"/>
      <c r="J133" s="10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</row>
    <row r="134" spans="1:97" s="101" customFormat="1" x14ac:dyDescent="0.25">
      <c r="A134" s="104"/>
      <c r="B134" s="104"/>
      <c r="C134" s="104"/>
      <c r="D134" s="117"/>
      <c r="E134" s="102"/>
      <c r="F134" s="102"/>
      <c r="G134" s="102"/>
      <c r="H134" s="102"/>
      <c r="I134" s="102"/>
      <c r="J134" s="10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</row>
    <row r="135" spans="1:97" s="101" customFormat="1" x14ac:dyDescent="0.25">
      <c r="A135" s="104"/>
      <c r="B135" s="104"/>
      <c r="C135" s="104"/>
      <c r="D135" s="117"/>
      <c r="E135" s="102"/>
      <c r="F135" s="102"/>
      <c r="G135" s="102"/>
      <c r="H135" s="102"/>
      <c r="I135" s="102"/>
      <c r="J135" s="10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</row>
    <row r="136" spans="1:97" s="101" customFormat="1" x14ac:dyDescent="0.25">
      <c r="A136" s="104"/>
      <c r="B136" s="104"/>
      <c r="C136" s="104"/>
      <c r="D136" s="117"/>
      <c r="E136" s="102"/>
      <c r="F136" s="102"/>
      <c r="G136" s="102"/>
      <c r="H136" s="102"/>
      <c r="I136" s="102"/>
      <c r="J136" s="10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</row>
    <row r="137" spans="1:97" s="101" customFormat="1" x14ac:dyDescent="0.25">
      <c r="A137" s="104"/>
      <c r="B137" s="104"/>
      <c r="C137" s="104"/>
      <c r="D137" s="117"/>
      <c r="E137" s="102"/>
      <c r="F137" s="102"/>
      <c r="G137" s="102"/>
      <c r="H137" s="102"/>
      <c r="I137" s="102"/>
      <c r="J137" s="10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</row>
    <row r="138" spans="1:97" s="101" customFormat="1" x14ac:dyDescent="0.25">
      <c r="A138" s="104"/>
      <c r="B138" s="104"/>
      <c r="C138" s="104"/>
      <c r="D138" s="117"/>
      <c r="E138" s="102"/>
      <c r="F138" s="102"/>
      <c r="G138" s="102"/>
      <c r="H138" s="102"/>
      <c r="I138" s="102"/>
      <c r="J138" s="10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</row>
    <row r="139" spans="1:97" s="101" customFormat="1" x14ac:dyDescent="0.25">
      <c r="A139" s="104"/>
      <c r="B139" s="104"/>
      <c r="C139" s="104"/>
      <c r="D139" s="117"/>
      <c r="E139" s="102"/>
      <c r="F139" s="102"/>
      <c r="G139" s="102"/>
      <c r="H139" s="102"/>
      <c r="I139" s="102"/>
      <c r="J139" s="10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</row>
    <row r="140" spans="1:97" s="101" customFormat="1" x14ac:dyDescent="0.25">
      <c r="A140" s="104"/>
      <c r="B140" s="104"/>
      <c r="C140" s="104"/>
      <c r="D140" s="117"/>
      <c r="E140" s="102"/>
      <c r="F140" s="102"/>
      <c r="G140" s="102"/>
      <c r="H140" s="102"/>
      <c r="I140" s="102"/>
      <c r="J140" s="10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</row>
    <row r="141" spans="1:97" s="101" customFormat="1" x14ac:dyDescent="0.25">
      <c r="A141" s="104"/>
      <c r="B141" s="104"/>
      <c r="C141" s="104"/>
      <c r="D141" s="117"/>
      <c r="E141" s="102"/>
      <c r="F141" s="102"/>
      <c r="G141" s="102"/>
      <c r="H141" s="102"/>
      <c r="I141" s="102"/>
      <c r="J141" s="10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</row>
    <row r="142" spans="1:97" s="101" customFormat="1" x14ac:dyDescent="0.25">
      <c r="A142" s="104"/>
      <c r="B142" s="104"/>
      <c r="C142" s="104"/>
      <c r="D142" s="117"/>
      <c r="E142" s="102"/>
      <c r="F142" s="102"/>
      <c r="G142" s="102"/>
      <c r="H142" s="102"/>
      <c r="I142" s="102"/>
      <c r="J142" s="10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</row>
    <row r="143" spans="1:97" s="101" customFormat="1" x14ac:dyDescent="0.25">
      <c r="A143" s="104"/>
      <c r="B143" s="104"/>
      <c r="C143" s="104"/>
      <c r="D143" s="117"/>
      <c r="E143" s="102"/>
      <c r="F143" s="102"/>
      <c r="G143" s="102"/>
      <c r="H143" s="102"/>
      <c r="I143" s="102"/>
      <c r="J143" s="10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</row>
    <row r="144" spans="1:97" s="101" customFormat="1" x14ac:dyDescent="0.25">
      <c r="A144" s="104"/>
      <c r="B144" s="104"/>
      <c r="C144" s="104"/>
      <c r="D144" s="117"/>
      <c r="E144" s="102"/>
      <c r="F144" s="102"/>
      <c r="G144" s="102"/>
      <c r="H144" s="102"/>
      <c r="I144" s="102"/>
      <c r="J144" s="10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</row>
    <row r="145" spans="1:97" s="101" customFormat="1" x14ac:dyDescent="0.25">
      <c r="A145" s="104"/>
      <c r="B145" s="104"/>
      <c r="C145" s="104"/>
      <c r="D145" s="117"/>
      <c r="E145" s="102"/>
      <c r="F145" s="102"/>
      <c r="G145" s="102"/>
      <c r="H145" s="102"/>
      <c r="I145" s="102"/>
      <c r="J145" s="10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</row>
    <row r="146" spans="1:97" s="101" customFormat="1" x14ac:dyDescent="0.25">
      <c r="A146" s="104"/>
      <c r="B146" s="104"/>
      <c r="C146" s="104"/>
      <c r="D146" s="117"/>
      <c r="E146" s="102"/>
      <c r="F146" s="102"/>
      <c r="G146" s="102"/>
      <c r="H146" s="102"/>
      <c r="I146" s="102"/>
      <c r="J146" s="10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</row>
    <row r="147" spans="1:97" s="101" customFormat="1" x14ac:dyDescent="0.25">
      <c r="A147" s="104"/>
      <c r="B147" s="104"/>
      <c r="C147" s="104"/>
      <c r="D147" s="117"/>
      <c r="E147" s="102"/>
      <c r="F147" s="102"/>
      <c r="G147" s="102"/>
      <c r="H147" s="102"/>
      <c r="I147" s="102"/>
      <c r="J147" s="10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</row>
    <row r="148" spans="1:97" s="101" customFormat="1" x14ac:dyDescent="0.25">
      <c r="A148" s="104"/>
      <c r="B148" s="104"/>
      <c r="C148" s="104"/>
      <c r="D148" s="117"/>
      <c r="E148" s="102"/>
      <c r="F148" s="102"/>
      <c r="G148" s="102"/>
      <c r="H148" s="102"/>
      <c r="I148" s="102"/>
      <c r="J148" s="10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</row>
    <row r="149" spans="1:97" s="101" customFormat="1" x14ac:dyDescent="0.25">
      <c r="A149" s="104"/>
      <c r="B149" s="104"/>
      <c r="C149" s="104"/>
      <c r="D149" s="117"/>
      <c r="E149" s="102"/>
      <c r="F149" s="102"/>
      <c r="G149" s="102"/>
      <c r="H149" s="102"/>
      <c r="I149" s="102"/>
      <c r="J149" s="102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</row>
    <row r="150" spans="1:97" s="101" customFormat="1" x14ac:dyDescent="0.25">
      <c r="A150" s="104"/>
      <c r="B150" s="104"/>
      <c r="C150" s="104"/>
      <c r="D150" s="117"/>
      <c r="E150" s="102"/>
      <c r="F150" s="102"/>
      <c r="G150" s="102"/>
      <c r="H150" s="102"/>
      <c r="I150" s="102"/>
      <c r="J150" s="102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</row>
    <row r="151" spans="1:97" s="101" customFormat="1" x14ac:dyDescent="0.25">
      <c r="A151" s="104"/>
      <c r="B151" s="104"/>
      <c r="C151" s="104"/>
      <c r="D151" s="117"/>
      <c r="E151" s="102"/>
      <c r="F151" s="102"/>
      <c r="G151" s="102"/>
      <c r="H151" s="102"/>
      <c r="I151" s="102"/>
      <c r="J151" s="102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</row>
    <row r="152" spans="1:97" s="101" customFormat="1" x14ac:dyDescent="0.25">
      <c r="A152" s="104"/>
      <c r="B152" s="104"/>
      <c r="C152" s="104"/>
      <c r="D152" s="117"/>
      <c r="E152" s="102"/>
      <c r="F152" s="102"/>
      <c r="G152" s="102"/>
      <c r="H152" s="102"/>
      <c r="I152" s="102"/>
      <c r="J152" s="102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</row>
    <row r="153" spans="1:97" s="101" customFormat="1" x14ac:dyDescent="0.25">
      <c r="A153" s="18"/>
      <c r="B153" s="18"/>
      <c r="C153" s="18"/>
      <c r="D153" s="117"/>
      <c r="E153" s="100"/>
      <c r="F153" s="100"/>
      <c r="G153" s="100"/>
      <c r="H153" s="100"/>
      <c r="I153" s="100"/>
      <c r="J153" s="102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</row>
  </sheetData>
  <mergeCells count="7">
    <mergeCell ref="A8:B8"/>
    <mergeCell ref="A9:B9"/>
    <mergeCell ref="E1:I1"/>
    <mergeCell ref="A4:B4"/>
    <mergeCell ref="A5:B5"/>
    <mergeCell ref="A6:B6"/>
    <mergeCell ref="A7:B7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6"/>
  <sheetViews>
    <sheetView showGridLines="0" zoomScale="80" zoomScaleNormal="80" workbookViewId="0">
      <selection activeCell="K38" sqref="K38"/>
    </sheetView>
  </sheetViews>
  <sheetFormatPr defaultColWidth="9.140625" defaultRowHeight="15.75" x14ac:dyDescent="0.25"/>
  <cols>
    <col min="1" max="1" width="9.140625" style="316"/>
    <col min="2" max="2" width="81.140625" style="316" customWidth="1"/>
    <col min="3" max="3" width="9.140625" style="316"/>
    <col min="4" max="5" width="10.85546875" style="316" bestFit="1" customWidth="1"/>
    <col min="6" max="16384" width="9.140625" style="316"/>
  </cols>
  <sheetData>
    <row r="2" spans="2:5" x14ac:dyDescent="0.25">
      <c r="B2" s="322" t="s">
        <v>439</v>
      </c>
      <c r="C2" s="323"/>
      <c r="D2" s="323"/>
      <c r="E2" s="323"/>
    </row>
    <row r="3" spans="2:5" ht="16.5" thickBot="1" x14ac:dyDescent="0.3">
      <c r="B3" s="324" t="s">
        <v>440</v>
      </c>
      <c r="C3" s="325"/>
      <c r="D3" s="326">
        <v>42916</v>
      </c>
      <c r="E3" s="326">
        <v>42735</v>
      </c>
    </row>
    <row r="4" spans="2:5" x14ac:dyDescent="0.25">
      <c r="B4" s="351" t="s">
        <v>441</v>
      </c>
      <c r="C4" s="350"/>
      <c r="D4" s="327">
        <v>187</v>
      </c>
      <c r="E4" s="328">
        <v>181</v>
      </c>
    </row>
    <row r="5" spans="2:5" ht="16.5" thickBot="1" x14ac:dyDescent="0.3">
      <c r="B5" s="352" t="s">
        <v>624</v>
      </c>
      <c r="C5" s="329"/>
      <c r="D5" s="330">
        <v>153</v>
      </c>
      <c r="E5" s="331">
        <v>148</v>
      </c>
    </row>
    <row r="6" spans="2:5" ht="16.5" thickBot="1" x14ac:dyDescent="0.3">
      <c r="B6" s="352" t="s">
        <v>442</v>
      </c>
      <c r="C6" s="329"/>
      <c r="D6" s="330"/>
      <c r="E6" s="331"/>
    </row>
    <row r="7" spans="2:5" x14ac:dyDescent="0.25">
      <c r="B7" s="351" t="s">
        <v>443</v>
      </c>
      <c r="C7" s="350"/>
      <c r="D7" s="332">
        <v>0.63</v>
      </c>
      <c r="E7" s="333">
        <v>0.65</v>
      </c>
    </row>
    <row r="8" spans="2:5" x14ac:dyDescent="0.25">
      <c r="B8" s="351" t="s">
        <v>444</v>
      </c>
      <c r="C8" s="350"/>
      <c r="D8" s="332">
        <v>0.16</v>
      </c>
      <c r="E8" s="333">
        <v>0.15</v>
      </c>
    </row>
    <row r="9" spans="2:5" x14ac:dyDescent="0.25">
      <c r="B9" s="351" t="s">
        <v>445</v>
      </c>
      <c r="C9" s="350"/>
      <c r="D9" s="332">
        <v>0.18</v>
      </c>
      <c r="E9" s="333">
        <v>0.17</v>
      </c>
    </row>
    <row r="10" spans="2:5" x14ac:dyDescent="0.25">
      <c r="B10" s="351" t="s">
        <v>446</v>
      </c>
      <c r="C10" s="350"/>
      <c r="D10" s="332">
        <v>0.03</v>
      </c>
      <c r="E10" s="333">
        <v>0.03</v>
      </c>
    </row>
    <row r="11" spans="2:5" ht="16.5" thickBot="1" x14ac:dyDescent="0.3">
      <c r="B11" s="352" t="s">
        <v>282</v>
      </c>
      <c r="C11" s="329"/>
      <c r="D11" s="334">
        <v>1</v>
      </c>
      <c r="E11" s="335">
        <v>1</v>
      </c>
    </row>
    <row r="12" spans="2:5" ht="16.5" thickBot="1" x14ac:dyDescent="0.3">
      <c r="B12" s="352" t="s">
        <v>447</v>
      </c>
      <c r="C12" s="329"/>
      <c r="D12" s="330"/>
      <c r="E12" s="331"/>
    </row>
    <row r="13" spans="2:5" x14ac:dyDescent="0.25">
      <c r="B13" s="351" t="s">
        <v>448</v>
      </c>
      <c r="C13" s="437"/>
      <c r="D13" s="336">
        <v>0.41799999999999998</v>
      </c>
      <c r="E13" s="337">
        <v>0.42299999999999999</v>
      </c>
    </row>
    <row r="14" spans="2:5" x14ac:dyDescent="0.25">
      <c r="B14" s="351" t="s">
        <v>449</v>
      </c>
      <c r="C14" s="438"/>
      <c r="D14" s="336">
        <v>5.7000000000000002E-2</v>
      </c>
      <c r="E14" s="337">
        <v>5.7000000000000002E-2</v>
      </c>
    </row>
    <row r="15" spans="2:5" x14ac:dyDescent="0.25">
      <c r="B15" s="351" t="s">
        <v>450</v>
      </c>
      <c r="C15" s="438"/>
      <c r="D15" s="336">
        <v>2.9000000000000001E-2</v>
      </c>
      <c r="E15" s="337">
        <v>3.1E-2</v>
      </c>
    </row>
    <row r="16" spans="2:5" x14ac:dyDescent="0.25">
      <c r="B16" s="351" t="s">
        <v>451</v>
      </c>
      <c r="C16" s="438"/>
      <c r="D16" s="336">
        <v>0.496</v>
      </c>
      <c r="E16" s="337">
        <v>0.48899999999999999</v>
      </c>
    </row>
    <row r="17" spans="2:5" x14ac:dyDescent="0.25">
      <c r="B17" s="351" t="s">
        <v>452</v>
      </c>
      <c r="C17" s="438"/>
      <c r="D17" s="336">
        <v>0.115</v>
      </c>
      <c r="E17" s="337">
        <v>0.115</v>
      </c>
    </row>
    <row r="18" spans="2:5" x14ac:dyDescent="0.25">
      <c r="B18" s="351" t="s">
        <v>453</v>
      </c>
      <c r="C18" s="438"/>
      <c r="D18" s="336">
        <v>7.5999999999999998E-2</v>
      </c>
      <c r="E18" s="337">
        <v>7.5999999999999998E-2</v>
      </c>
    </row>
    <row r="19" spans="2:5" x14ac:dyDescent="0.25">
      <c r="B19" s="351" t="s">
        <v>454</v>
      </c>
      <c r="C19" s="438"/>
      <c r="D19" s="336">
        <v>6.8000000000000005E-2</v>
      </c>
      <c r="E19" s="337">
        <v>6.9000000000000006E-2</v>
      </c>
    </row>
    <row r="20" spans="2:5" x14ac:dyDescent="0.25">
      <c r="B20" s="351" t="s">
        <v>455</v>
      </c>
      <c r="C20" s="438"/>
      <c r="D20" s="336">
        <v>4.2999999999999997E-2</v>
      </c>
      <c r="E20" s="337">
        <v>4.2000000000000003E-2</v>
      </c>
    </row>
    <row r="21" spans="2:5" x14ac:dyDescent="0.25">
      <c r="B21" s="351" t="s">
        <v>456</v>
      </c>
      <c r="C21" s="438"/>
      <c r="D21" s="336">
        <v>2.8000000000000001E-2</v>
      </c>
      <c r="E21" s="337">
        <v>2.8000000000000001E-2</v>
      </c>
    </row>
    <row r="22" spans="2:5" x14ac:dyDescent="0.25">
      <c r="B22" s="351" t="s">
        <v>457</v>
      </c>
      <c r="C22" s="438"/>
      <c r="D22" s="336">
        <v>2.1999999999999999E-2</v>
      </c>
      <c r="E22" s="337">
        <v>2.1999999999999999E-2</v>
      </c>
    </row>
    <row r="23" spans="2:5" x14ac:dyDescent="0.25">
      <c r="B23" s="351" t="s">
        <v>458</v>
      </c>
      <c r="C23" s="438"/>
      <c r="D23" s="336">
        <v>1.6E-2</v>
      </c>
      <c r="E23" s="337">
        <v>1.6E-2</v>
      </c>
    </row>
    <row r="24" spans="2:5" x14ac:dyDescent="0.25">
      <c r="B24" s="351" t="s">
        <v>459</v>
      </c>
      <c r="C24" s="438"/>
      <c r="D24" s="336">
        <v>1.4999999999999999E-2</v>
      </c>
      <c r="E24" s="337">
        <v>1.4E-2</v>
      </c>
    </row>
    <row r="25" spans="2:5" x14ac:dyDescent="0.25">
      <c r="B25" s="351" t="s">
        <v>460</v>
      </c>
      <c r="C25" s="438"/>
      <c r="D25" s="336">
        <v>1.4999999999999999E-2</v>
      </c>
      <c r="E25" s="337">
        <v>1.4E-2</v>
      </c>
    </row>
    <row r="26" spans="2:5" x14ac:dyDescent="0.25">
      <c r="B26" s="351" t="s">
        <v>463</v>
      </c>
      <c r="C26" s="438"/>
      <c r="D26" s="336">
        <v>1.2E-2</v>
      </c>
      <c r="E26" s="337">
        <v>1.0999999999999999E-2</v>
      </c>
    </row>
    <row r="27" spans="2:5" x14ac:dyDescent="0.25">
      <c r="B27" s="351" t="s">
        <v>461</v>
      </c>
      <c r="C27" s="438"/>
      <c r="D27" s="336">
        <v>1.0999999999999999E-2</v>
      </c>
      <c r="E27" s="337">
        <v>1.2E-2</v>
      </c>
    </row>
    <row r="28" spans="2:5" x14ac:dyDescent="0.25">
      <c r="B28" s="351" t="s">
        <v>462</v>
      </c>
      <c r="C28" s="438"/>
      <c r="D28" s="336">
        <v>1.0999999999999999E-2</v>
      </c>
      <c r="E28" s="337">
        <v>1.0999999999999999E-2</v>
      </c>
    </row>
    <row r="29" spans="2:5" x14ac:dyDescent="0.25">
      <c r="B29" s="351" t="s">
        <v>464</v>
      </c>
      <c r="C29" s="438"/>
      <c r="D29" s="336">
        <v>0.01</v>
      </c>
      <c r="E29" s="337">
        <v>8.9999999999999993E-3</v>
      </c>
    </row>
    <row r="30" spans="2:5" x14ac:dyDescent="0.25">
      <c r="B30" s="351" t="s">
        <v>465</v>
      </c>
      <c r="C30" s="438"/>
      <c r="D30" s="336">
        <v>8.0000000000000002E-3</v>
      </c>
      <c r="E30" s="337">
        <v>8.9999999999999993E-3</v>
      </c>
    </row>
    <row r="31" spans="2:5" x14ac:dyDescent="0.25">
      <c r="B31" s="351" t="s">
        <v>466</v>
      </c>
      <c r="C31" s="438"/>
      <c r="D31" s="336">
        <v>8.0000000000000002E-3</v>
      </c>
      <c r="E31" s="337">
        <v>7.0000000000000001E-3</v>
      </c>
    </row>
    <row r="32" spans="2:5" x14ac:dyDescent="0.25">
      <c r="B32" s="351" t="s">
        <v>467</v>
      </c>
      <c r="C32" s="438"/>
      <c r="D32" s="336">
        <v>6.0000000000000001E-3</v>
      </c>
      <c r="E32" s="337">
        <v>6.0000000000000001E-3</v>
      </c>
    </row>
    <row r="33" spans="2:5" x14ac:dyDescent="0.25">
      <c r="B33" s="351" t="s">
        <v>622</v>
      </c>
      <c r="C33" s="438"/>
      <c r="D33" s="327" t="s">
        <v>531</v>
      </c>
      <c r="E33" s="328" t="s">
        <v>529</v>
      </c>
    </row>
    <row r="34" spans="2:5" x14ac:dyDescent="0.25">
      <c r="B34" s="351" t="s">
        <v>625</v>
      </c>
      <c r="C34" s="438"/>
      <c r="D34" s="336">
        <v>2.5000000000000001E-2</v>
      </c>
      <c r="E34" s="337">
        <v>2.7E-2</v>
      </c>
    </row>
    <row r="35" spans="2:5" ht="16.5" thickBot="1" x14ac:dyDescent="0.3">
      <c r="B35" s="352" t="s">
        <v>517</v>
      </c>
      <c r="C35" s="439"/>
      <c r="D35" s="338"/>
      <c r="E35" s="339"/>
    </row>
    <row r="36" spans="2:5" ht="16.5" thickBot="1" x14ac:dyDescent="0.3">
      <c r="B36" s="352" t="s">
        <v>468</v>
      </c>
      <c r="C36" s="329"/>
      <c r="D36" s="330"/>
      <c r="E36" s="331"/>
    </row>
    <row r="37" spans="2:5" x14ac:dyDescent="0.25">
      <c r="B37" s="351" t="s">
        <v>469</v>
      </c>
      <c r="C37" s="440"/>
      <c r="D37" s="336">
        <v>0.88200000000000001</v>
      </c>
      <c r="E37" s="328" t="s">
        <v>518</v>
      </c>
    </row>
    <row r="38" spans="2:5" x14ac:dyDescent="0.25">
      <c r="B38" s="340" t="s">
        <v>443</v>
      </c>
      <c r="C38" s="436"/>
      <c r="D38" s="336">
        <v>0.55100000000000005</v>
      </c>
      <c r="E38" s="328" t="s">
        <v>519</v>
      </c>
    </row>
    <row r="39" spans="2:5" x14ac:dyDescent="0.25">
      <c r="B39" s="340" t="s">
        <v>444</v>
      </c>
      <c r="C39" s="436"/>
      <c r="D39" s="336">
        <v>0.14699999999999999</v>
      </c>
      <c r="E39" s="328" t="s">
        <v>520</v>
      </c>
    </row>
    <row r="40" spans="2:5" x14ac:dyDescent="0.25">
      <c r="B40" s="340" t="s">
        <v>470</v>
      </c>
      <c r="C40" s="436"/>
      <c r="D40" s="336">
        <v>8.3000000000000004E-2</v>
      </c>
      <c r="E40" s="328" t="s">
        <v>521</v>
      </c>
    </row>
    <row r="41" spans="2:5" x14ac:dyDescent="0.25">
      <c r="B41" s="340" t="s">
        <v>471</v>
      </c>
      <c r="C41" s="436"/>
      <c r="D41" s="336">
        <v>4.8000000000000001E-2</v>
      </c>
      <c r="E41" s="328" t="s">
        <v>522</v>
      </c>
    </row>
    <row r="42" spans="2:5" x14ac:dyDescent="0.25">
      <c r="B42" s="340" t="s">
        <v>472</v>
      </c>
      <c r="C42" s="436"/>
      <c r="D42" s="336">
        <v>3.1E-2</v>
      </c>
      <c r="E42" s="328" t="s">
        <v>523</v>
      </c>
    </row>
    <row r="43" spans="2:5" x14ac:dyDescent="0.25">
      <c r="B43" s="340" t="s">
        <v>473</v>
      </c>
      <c r="C43" s="436"/>
      <c r="D43" s="336">
        <v>2.1999999999999999E-2</v>
      </c>
      <c r="E43" s="328" t="s">
        <v>524</v>
      </c>
    </row>
    <row r="44" spans="2:5" x14ac:dyDescent="0.25">
      <c r="B44" s="351" t="s">
        <v>474</v>
      </c>
      <c r="C44" s="436"/>
      <c r="D44" s="336">
        <v>7.5999999999999998E-2</v>
      </c>
      <c r="E44" s="328" t="s">
        <v>525</v>
      </c>
    </row>
    <row r="45" spans="2:5" x14ac:dyDescent="0.25">
      <c r="B45" s="341" t="s">
        <v>475</v>
      </c>
      <c r="C45" s="436"/>
      <c r="D45" s="336">
        <v>1.7999999999999999E-2</v>
      </c>
      <c r="E45" s="328" t="s">
        <v>526</v>
      </c>
    </row>
    <row r="46" spans="2:5" x14ac:dyDescent="0.25">
      <c r="B46" s="341" t="s">
        <v>476</v>
      </c>
      <c r="C46" s="436"/>
      <c r="D46" s="336">
        <v>1.7999999999999999E-2</v>
      </c>
      <c r="E46" s="328" t="s">
        <v>527</v>
      </c>
    </row>
    <row r="47" spans="2:5" x14ac:dyDescent="0.25">
      <c r="B47" s="341" t="s">
        <v>477</v>
      </c>
      <c r="C47" s="436"/>
      <c r="D47" s="336">
        <v>1.0999999999999999E-2</v>
      </c>
      <c r="E47" s="328" t="s">
        <v>528</v>
      </c>
    </row>
    <row r="48" spans="2:5" x14ac:dyDescent="0.25">
      <c r="B48" s="341" t="s">
        <v>478</v>
      </c>
      <c r="C48" s="436"/>
      <c r="D48" s="336">
        <v>6.0000000000000001E-3</v>
      </c>
      <c r="E48" s="328" t="s">
        <v>524</v>
      </c>
    </row>
    <row r="49" spans="2:5" x14ac:dyDescent="0.25">
      <c r="B49" s="341" t="s">
        <v>479</v>
      </c>
      <c r="C49" s="436"/>
      <c r="D49" s="336">
        <v>6.0000000000000001E-3</v>
      </c>
      <c r="E49" s="328" t="s">
        <v>524</v>
      </c>
    </row>
    <row r="50" spans="2:5" x14ac:dyDescent="0.25">
      <c r="B50" s="341" t="s">
        <v>480</v>
      </c>
      <c r="C50" s="436"/>
      <c r="D50" s="336">
        <v>6.0000000000000001E-3</v>
      </c>
      <c r="E50" s="328" t="s">
        <v>529</v>
      </c>
    </row>
    <row r="51" spans="2:5" x14ac:dyDescent="0.25">
      <c r="B51" s="341" t="s">
        <v>481</v>
      </c>
      <c r="C51" s="436"/>
      <c r="D51" s="336">
        <v>1.0999999999999999E-2</v>
      </c>
      <c r="E51" s="328" t="s">
        <v>530</v>
      </c>
    </row>
    <row r="52" spans="2:5" x14ac:dyDescent="0.25">
      <c r="B52" s="351" t="s">
        <v>482</v>
      </c>
      <c r="C52" s="436"/>
      <c r="D52" s="336">
        <v>4.0000000000000001E-3</v>
      </c>
      <c r="E52" s="328" t="s">
        <v>531</v>
      </c>
    </row>
    <row r="53" spans="2:5" x14ac:dyDescent="0.25">
      <c r="B53" s="342" t="s">
        <v>483</v>
      </c>
      <c r="C53" s="436"/>
      <c r="D53" s="336">
        <v>1E-3</v>
      </c>
      <c r="E53" s="328" t="s">
        <v>532</v>
      </c>
    </row>
    <row r="54" spans="2:5" x14ac:dyDescent="0.25">
      <c r="B54" s="342" t="s">
        <v>481</v>
      </c>
      <c r="C54" s="436"/>
      <c r="D54" s="336">
        <v>4.0000000000000001E-3</v>
      </c>
      <c r="E54" s="328" t="s">
        <v>529</v>
      </c>
    </row>
    <row r="55" spans="2:5" x14ac:dyDescent="0.25">
      <c r="B55" s="351" t="s">
        <v>484</v>
      </c>
      <c r="C55" s="436"/>
      <c r="D55" s="336">
        <v>1.4999999999999999E-2</v>
      </c>
      <c r="E55" s="328" t="s">
        <v>533</v>
      </c>
    </row>
    <row r="56" spans="2:5" x14ac:dyDescent="0.25">
      <c r="B56" s="342" t="s">
        <v>485</v>
      </c>
      <c r="C56" s="436"/>
      <c r="D56" s="336">
        <v>1.0999999999999999E-2</v>
      </c>
      <c r="E56" s="328" t="s">
        <v>534</v>
      </c>
    </row>
    <row r="57" spans="2:5" x14ac:dyDescent="0.25">
      <c r="B57" s="342" t="s">
        <v>486</v>
      </c>
      <c r="C57" s="436"/>
      <c r="D57" s="336">
        <v>3.0000000000000001E-3</v>
      </c>
      <c r="E57" s="328" t="s">
        <v>535</v>
      </c>
    </row>
    <row r="58" spans="2:5" x14ac:dyDescent="0.25">
      <c r="B58" s="351" t="s">
        <v>487</v>
      </c>
      <c r="C58" s="436"/>
      <c r="D58" s="336">
        <v>7.0000000000000001E-3</v>
      </c>
      <c r="E58" s="328" t="s">
        <v>537</v>
      </c>
    </row>
    <row r="59" spans="2:5" x14ac:dyDescent="0.25">
      <c r="B59" s="351" t="s">
        <v>626</v>
      </c>
      <c r="C59" s="436"/>
      <c r="D59" s="336">
        <v>3.0000000000000001E-3</v>
      </c>
      <c r="E59" s="328" t="s">
        <v>536</v>
      </c>
    </row>
    <row r="60" spans="2:5" x14ac:dyDescent="0.25">
      <c r="B60" s="342" t="s">
        <v>488</v>
      </c>
      <c r="C60" s="436"/>
      <c r="D60" s="336">
        <v>2E-3</v>
      </c>
      <c r="E60" s="328" t="s">
        <v>535</v>
      </c>
    </row>
    <row r="61" spans="2:5" x14ac:dyDescent="0.25">
      <c r="B61" s="342" t="s">
        <v>489</v>
      </c>
      <c r="C61" s="436"/>
      <c r="D61" s="336">
        <v>2E-3</v>
      </c>
      <c r="E61" s="328" t="s">
        <v>535</v>
      </c>
    </row>
    <row r="62" spans="2:5" x14ac:dyDescent="0.25">
      <c r="B62" s="342" t="s">
        <v>481</v>
      </c>
      <c r="C62" s="436"/>
      <c r="D62" s="336">
        <v>1E-3</v>
      </c>
      <c r="E62" s="328" t="s">
        <v>532</v>
      </c>
    </row>
    <row r="63" spans="2:5" ht="16.5" thickBot="1" x14ac:dyDescent="0.3">
      <c r="B63" s="352" t="s">
        <v>490</v>
      </c>
      <c r="C63" s="329"/>
      <c r="D63" s="330" t="s">
        <v>623</v>
      </c>
      <c r="E63" s="331" t="s">
        <v>533</v>
      </c>
    </row>
    <row r="65" spans="2:5" x14ac:dyDescent="0.25">
      <c r="B65" s="343"/>
      <c r="C65" s="22"/>
      <c r="D65" s="22"/>
      <c r="E65" s="22"/>
    </row>
    <row r="66" spans="2:5" ht="16.5" thickBot="1" x14ac:dyDescent="0.3">
      <c r="B66" s="343"/>
      <c r="C66" s="22"/>
      <c r="D66" s="22"/>
      <c r="E66" s="22"/>
    </row>
    <row r="67" spans="2:5" ht="16.5" thickBot="1" x14ac:dyDescent="0.3">
      <c r="B67" s="344" t="s">
        <v>491</v>
      </c>
      <c r="C67" s="345"/>
      <c r="D67" s="346"/>
      <c r="E67" s="347"/>
    </row>
    <row r="68" spans="2:5" x14ac:dyDescent="0.25">
      <c r="B68" s="351" t="s">
        <v>492</v>
      </c>
      <c r="C68" s="350"/>
      <c r="D68" s="327" t="s">
        <v>627</v>
      </c>
      <c r="E68" s="328" t="s">
        <v>538</v>
      </c>
    </row>
    <row r="69" spans="2:5" x14ac:dyDescent="0.25">
      <c r="B69" s="351" t="s">
        <v>493</v>
      </c>
      <c r="C69" s="350"/>
      <c r="D69" s="327" t="s">
        <v>628</v>
      </c>
      <c r="E69" s="328" t="s">
        <v>539</v>
      </c>
    </row>
    <row r="70" spans="2:5" x14ac:dyDescent="0.25">
      <c r="B70" s="351" t="s">
        <v>494</v>
      </c>
      <c r="C70" s="350"/>
      <c r="D70" s="327"/>
      <c r="E70" s="328"/>
    </row>
    <row r="71" spans="2:5" x14ac:dyDescent="0.25">
      <c r="B71" s="351" t="s">
        <v>412</v>
      </c>
      <c r="C71" s="350"/>
      <c r="D71" s="327" t="s">
        <v>541</v>
      </c>
      <c r="E71" s="328" t="s">
        <v>540</v>
      </c>
    </row>
    <row r="72" spans="2:5" x14ac:dyDescent="0.25">
      <c r="B72" s="351" t="s">
        <v>413</v>
      </c>
      <c r="C72" s="350"/>
      <c r="D72" s="327" t="s">
        <v>629</v>
      </c>
      <c r="E72" s="328" t="s">
        <v>542</v>
      </c>
    </row>
    <row r="73" spans="2:5" x14ac:dyDescent="0.25">
      <c r="B73" s="351" t="s">
        <v>414</v>
      </c>
      <c r="C73" s="350"/>
      <c r="D73" s="327" t="s">
        <v>630</v>
      </c>
      <c r="E73" s="328" t="s">
        <v>543</v>
      </c>
    </row>
    <row r="74" spans="2:5" x14ac:dyDescent="0.25">
      <c r="B74" s="351" t="s">
        <v>415</v>
      </c>
      <c r="C74" s="350"/>
      <c r="D74" s="327" t="s">
        <v>631</v>
      </c>
      <c r="E74" s="328" t="s">
        <v>544</v>
      </c>
    </row>
    <row r="75" spans="2:5" x14ac:dyDescent="0.25">
      <c r="B75" s="351" t="s">
        <v>495</v>
      </c>
      <c r="C75" s="350"/>
      <c r="D75" s="327" t="s">
        <v>598</v>
      </c>
      <c r="E75" s="328" t="s">
        <v>545</v>
      </c>
    </row>
    <row r="76" spans="2:5" ht="16.5" thickBot="1" x14ac:dyDescent="0.3">
      <c r="B76" s="351" t="s">
        <v>496</v>
      </c>
      <c r="C76" s="350"/>
      <c r="D76" s="327" t="s">
        <v>546</v>
      </c>
      <c r="E76" s="328" t="s">
        <v>546</v>
      </c>
    </row>
    <row r="77" spans="2:5" ht="16.5" thickBot="1" x14ac:dyDescent="0.3">
      <c r="B77" s="344" t="s">
        <v>497</v>
      </c>
      <c r="C77" s="345"/>
      <c r="D77" s="346"/>
      <c r="E77" s="347"/>
    </row>
    <row r="78" spans="2:5" x14ac:dyDescent="0.25">
      <c r="B78" s="351" t="s">
        <v>498</v>
      </c>
      <c r="C78" s="350"/>
      <c r="D78" s="327" t="s">
        <v>632</v>
      </c>
      <c r="E78" s="328" t="s">
        <v>547</v>
      </c>
    </row>
    <row r="79" spans="2:5" x14ac:dyDescent="0.25">
      <c r="B79" s="351" t="s">
        <v>493</v>
      </c>
      <c r="C79" s="350"/>
      <c r="D79" s="327" t="s">
        <v>633</v>
      </c>
      <c r="E79" s="328" t="s">
        <v>548</v>
      </c>
    </row>
    <row r="80" spans="2:5" x14ac:dyDescent="0.25">
      <c r="B80" s="351" t="s">
        <v>499</v>
      </c>
      <c r="C80" s="350"/>
      <c r="D80" s="327"/>
      <c r="E80" s="328"/>
    </row>
    <row r="81" spans="2:5" x14ac:dyDescent="0.25">
      <c r="B81" s="351" t="s">
        <v>500</v>
      </c>
      <c r="C81" s="350"/>
      <c r="D81" s="332">
        <v>0.47</v>
      </c>
      <c r="E81" s="333">
        <v>0.46</v>
      </c>
    </row>
    <row r="82" spans="2:5" x14ac:dyDescent="0.25">
      <c r="B82" s="351" t="s">
        <v>496</v>
      </c>
      <c r="C82" s="350"/>
      <c r="D82" s="332">
        <v>0.64</v>
      </c>
      <c r="E82" s="333">
        <v>0.63</v>
      </c>
    </row>
    <row r="83" spans="2:5" x14ac:dyDescent="0.25">
      <c r="B83" s="351" t="s">
        <v>501</v>
      </c>
      <c r="C83" s="350"/>
      <c r="D83" s="327"/>
      <c r="E83" s="328"/>
    </row>
    <row r="84" spans="2:5" x14ac:dyDescent="0.25">
      <c r="B84" s="351" t="s">
        <v>502</v>
      </c>
      <c r="C84" s="350"/>
      <c r="D84" s="332">
        <v>0.56999999999999995</v>
      </c>
      <c r="E84" s="333">
        <v>0.54</v>
      </c>
    </row>
    <row r="85" spans="2:5" ht="16.5" thickBot="1" x14ac:dyDescent="0.3">
      <c r="B85" s="351" t="s">
        <v>496</v>
      </c>
      <c r="C85" s="350"/>
      <c r="D85" s="332">
        <v>0.74</v>
      </c>
      <c r="E85" s="333">
        <v>0.72</v>
      </c>
    </row>
    <row r="86" spans="2:5" ht="16.5" thickBot="1" x14ac:dyDescent="0.3">
      <c r="B86" s="344" t="s">
        <v>503</v>
      </c>
      <c r="C86" s="345"/>
      <c r="D86" s="346"/>
      <c r="E86" s="347"/>
    </row>
    <row r="87" spans="2:5" x14ac:dyDescent="0.25">
      <c r="B87" s="351" t="s">
        <v>412</v>
      </c>
      <c r="C87" s="350"/>
      <c r="D87" s="327" t="s">
        <v>551</v>
      </c>
      <c r="E87" s="328" t="s">
        <v>549</v>
      </c>
    </row>
    <row r="88" spans="2:5" x14ac:dyDescent="0.25">
      <c r="B88" s="351" t="s">
        <v>413</v>
      </c>
      <c r="C88" s="350"/>
      <c r="D88" s="327" t="s">
        <v>634</v>
      </c>
      <c r="E88" s="328" t="s">
        <v>551</v>
      </c>
    </row>
    <row r="89" spans="2:5" x14ac:dyDescent="0.25">
      <c r="B89" s="351" t="s">
        <v>414</v>
      </c>
      <c r="C89" s="350"/>
      <c r="D89" s="327" t="s">
        <v>635</v>
      </c>
      <c r="E89" s="328" t="s">
        <v>552</v>
      </c>
    </row>
    <row r="90" spans="2:5" x14ac:dyDescent="0.25">
      <c r="B90" s="351" t="s">
        <v>504</v>
      </c>
      <c r="C90" s="350"/>
      <c r="D90" s="327" t="s">
        <v>636</v>
      </c>
      <c r="E90" s="328" t="s">
        <v>550</v>
      </c>
    </row>
    <row r="91" spans="2:5" x14ac:dyDescent="0.25">
      <c r="B91" s="351" t="s">
        <v>505</v>
      </c>
      <c r="C91" s="350"/>
      <c r="D91" s="327" t="s">
        <v>637</v>
      </c>
      <c r="E91" s="328" t="s">
        <v>553</v>
      </c>
    </row>
    <row r="92" spans="2:5" x14ac:dyDescent="0.25">
      <c r="B92" s="351" t="s">
        <v>506</v>
      </c>
      <c r="C92" s="350"/>
      <c r="D92" s="327" t="s">
        <v>638</v>
      </c>
      <c r="E92" s="328" t="s">
        <v>554</v>
      </c>
    </row>
    <row r="93" spans="2:5" x14ac:dyDescent="0.25">
      <c r="B93" s="351" t="s">
        <v>507</v>
      </c>
      <c r="C93" s="350"/>
      <c r="D93" s="327" t="s">
        <v>639</v>
      </c>
      <c r="E93" s="328" t="s">
        <v>553</v>
      </c>
    </row>
    <row r="94" spans="2:5" x14ac:dyDescent="0.25">
      <c r="B94" s="351" t="s">
        <v>508</v>
      </c>
      <c r="C94" s="348"/>
      <c r="D94" s="327" t="s">
        <v>640</v>
      </c>
      <c r="E94" s="328" t="s">
        <v>555</v>
      </c>
    </row>
    <row r="95" spans="2:5" ht="16.5" thickBot="1" x14ac:dyDescent="0.3">
      <c r="B95" s="352" t="s">
        <v>495</v>
      </c>
      <c r="C95" s="349"/>
      <c r="D95" s="330" t="s">
        <v>597</v>
      </c>
      <c r="E95" s="331" t="s">
        <v>556</v>
      </c>
    </row>
    <row r="96" spans="2:5" x14ac:dyDescent="0.25">
      <c r="B96" s="343" t="s">
        <v>641</v>
      </c>
      <c r="C96" s="22"/>
      <c r="D96" s="22"/>
      <c r="E96" s="22"/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40625" defaultRowHeight="12.75" outlineLevelRow="1" outlineLevelCol="1" x14ac:dyDescent="0.2"/>
  <cols>
    <col min="1" max="1" width="35.5703125" style="28" hidden="1" customWidth="1" outlineLevel="1"/>
    <col min="2" max="2" width="28.5703125" style="28" hidden="1" customWidth="1" outlineLevel="1"/>
    <col min="3" max="3" width="33.85546875" style="28" hidden="1" customWidth="1" outlineLevel="1"/>
    <col min="4" max="4" width="28.85546875" style="20" customWidth="1" collapsed="1"/>
    <col min="5" max="5" width="34.7109375" style="16" customWidth="1"/>
    <col min="6" max="6" width="36.140625" style="9" customWidth="1"/>
    <col min="7" max="8" width="18.85546875" style="9" hidden="1" customWidth="1" outlineLevel="1"/>
    <col min="9" max="9" width="13.7109375" style="9" hidden="1" customWidth="1" outlineLevel="1"/>
    <col min="10" max="10" width="13.28515625" style="9" hidden="1" customWidth="1" outlineLevel="1"/>
    <col min="11" max="11" width="11.7109375" style="9" hidden="1" customWidth="1" outlineLevel="1"/>
    <col min="12" max="12" width="12.28515625" style="9" hidden="1" customWidth="1" outlineLevel="1"/>
    <col min="13" max="13" width="27" style="9" hidden="1" customWidth="1" outlineLevel="1"/>
    <col min="14" max="14" width="33.85546875" style="16" customWidth="1" collapsed="1"/>
    <col min="15" max="15" width="9.5703125" style="16" customWidth="1"/>
    <col min="16" max="16" width="9.140625" style="16"/>
    <col min="17" max="17" width="13.140625" style="16" bestFit="1" customWidth="1"/>
    <col min="18" max="19" width="9.140625" style="16"/>
    <col min="20" max="20" width="12.140625" style="16" customWidth="1"/>
    <col min="21" max="30" width="9.140625" style="16"/>
    <col min="31" max="31" width="11.42578125" style="16" customWidth="1"/>
    <col min="32" max="34" width="9.140625" style="16"/>
    <col min="35" max="35" width="16.42578125" style="16" customWidth="1"/>
    <col min="36" max="40" width="9.140625" style="16"/>
    <col min="41" max="41" width="10.5703125" style="16" bestFit="1" customWidth="1"/>
    <col min="42" max="16384" width="9.140625" style="16"/>
  </cols>
  <sheetData>
    <row r="1" spans="1:42" s="12" customFormat="1" hidden="1" outlineLevel="1" x14ac:dyDescent="0.2">
      <c r="A1" s="19"/>
      <c r="B1" s="19" t="s">
        <v>103</v>
      </c>
      <c r="C1" s="19"/>
      <c r="D1" s="19"/>
      <c r="E1" s="19" t="s">
        <v>104</v>
      </c>
      <c r="F1" s="19" t="s">
        <v>105</v>
      </c>
      <c r="G1" s="19"/>
      <c r="H1" s="19"/>
      <c r="I1" s="19"/>
      <c r="J1" s="19"/>
      <c r="K1" s="19"/>
      <c r="L1" s="19"/>
      <c r="M1" s="19"/>
      <c r="O1" s="62" t="s">
        <v>5</v>
      </c>
      <c r="P1" s="63">
        <v>2</v>
      </c>
      <c r="Q1" s="64" t="s">
        <v>215</v>
      </c>
      <c r="R1" s="65" t="s">
        <v>243</v>
      </c>
      <c r="S1" s="66">
        <v>12</v>
      </c>
      <c r="T1" s="64" t="s">
        <v>216</v>
      </c>
      <c r="U1" s="65" t="s">
        <v>156</v>
      </c>
      <c r="V1" s="66">
        <v>4</v>
      </c>
      <c r="W1" s="67"/>
      <c r="X1" s="68"/>
      <c r="Y1" s="67"/>
      <c r="Z1" s="67" t="s">
        <v>300</v>
      </c>
      <c r="AA1" s="67"/>
      <c r="AB1" s="67" t="s">
        <v>264</v>
      </c>
      <c r="AC1" s="67"/>
      <c r="AD1" s="67"/>
      <c r="AE1" s="67" t="s">
        <v>51</v>
      </c>
      <c r="AF1" s="67" t="s">
        <v>206</v>
      </c>
      <c r="AG1" s="67"/>
      <c r="AH1" s="168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">
      <c r="A2" s="19"/>
      <c r="B2" s="19" t="s">
        <v>69</v>
      </c>
      <c r="C2" s="19" t="s">
        <v>106</v>
      </c>
      <c r="D2" s="19"/>
      <c r="E2" s="19" t="s">
        <v>107</v>
      </c>
      <c r="F2" s="19" t="str">
        <f ca="1">_xll.DBRA(Server_P&amp;":}Clients",_xll.TM1USER(Server_P),"}TM1_DefaultDisplayValue")</f>
        <v>Domain/U41459</v>
      </c>
      <c r="G2" s="19"/>
      <c r="H2" s="19"/>
      <c r="I2" s="19"/>
      <c r="J2" s="19"/>
      <c r="K2" s="19"/>
      <c r="L2" s="19"/>
      <c r="M2" s="19"/>
      <c r="O2" s="69" t="s">
        <v>245</v>
      </c>
      <c r="P2" s="70"/>
      <c r="Q2" s="47" t="s">
        <v>223</v>
      </c>
      <c r="R2" s="48" t="s">
        <v>250</v>
      </c>
      <c r="S2" s="71"/>
      <c r="T2" s="47" t="s">
        <v>222</v>
      </c>
      <c r="U2" s="48" t="s">
        <v>162</v>
      </c>
      <c r="V2" s="71"/>
      <c r="W2" s="67"/>
      <c r="X2" s="68" t="s">
        <v>217</v>
      </c>
      <c r="Y2" s="67" t="s">
        <v>101</v>
      </c>
      <c r="Z2" s="67" t="s">
        <v>69</v>
      </c>
      <c r="AA2" s="67"/>
      <c r="AB2" s="67" t="s">
        <v>233</v>
      </c>
      <c r="AC2" s="67"/>
      <c r="AD2" s="67"/>
      <c r="AE2" s="67" t="s">
        <v>309</v>
      </c>
      <c r="AF2" s="67" t="s">
        <v>311</v>
      </c>
      <c r="AG2" s="67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65" t="s">
        <v>316</v>
      </c>
    </row>
    <row r="3" spans="1:42" ht="26.25" hidden="1" outlineLevel="1" thickBot="1" x14ac:dyDescent="0.25">
      <c r="A3" s="19" t="s">
        <v>99</v>
      </c>
      <c r="B3" s="19" t="str">
        <f ca="1">IF(LocalCurrency_P&lt;&gt;"EUR",LocalCurrency_P,"")</f>
        <v/>
      </c>
      <c r="C3" s="5" t="s">
        <v>209</v>
      </c>
      <c r="D3" s="19"/>
      <c r="E3" s="19" t="s">
        <v>38</v>
      </c>
      <c r="F3" s="43" t="s">
        <v>206</v>
      </c>
      <c r="G3" s="19"/>
      <c r="H3" s="19"/>
      <c r="I3" s="19"/>
      <c r="J3" s="19"/>
      <c r="K3" s="19"/>
      <c r="L3" s="19"/>
      <c r="M3" s="19"/>
      <c r="O3" s="72" t="s">
        <v>239</v>
      </c>
      <c r="P3" s="73"/>
      <c r="Q3" s="47" t="s">
        <v>225</v>
      </c>
      <c r="R3" s="48" t="s">
        <v>251</v>
      </c>
      <c r="S3" s="51"/>
      <c r="T3" s="47" t="s">
        <v>224</v>
      </c>
      <c r="U3" s="48" t="s">
        <v>157</v>
      </c>
      <c r="V3" s="51"/>
      <c r="W3" s="52"/>
      <c r="X3" s="68" t="s">
        <v>219</v>
      </c>
      <c r="Y3" s="67" t="s">
        <v>262</v>
      </c>
      <c r="Z3" s="52"/>
      <c r="AA3" s="52"/>
      <c r="AB3" s="52" t="s">
        <v>234</v>
      </c>
      <c r="AC3" s="52"/>
      <c r="AD3" s="52"/>
      <c r="AE3" s="52"/>
      <c r="AF3" s="52" t="s">
        <v>299</v>
      </c>
      <c r="AG3" s="52"/>
      <c r="AH3" s="52"/>
      <c r="AI3" s="20"/>
      <c r="AK3" s="12" t="s">
        <v>281</v>
      </c>
      <c r="AL3" s="16" t="s">
        <v>284</v>
      </c>
      <c r="AO3" s="16" t="s">
        <v>227</v>
      </c>
      <c r="AP3" s="166" t="s">
        <v>317</v>
      </c>
    </row>
    <row r="4" spans="1:42" s="9" customFormat="1" hidden="1" outlineLevel="1" x14ac:dyDescent="0.2">
      <c r="A4" s="19" t="b">
        <v>0</v>
      </c>
      <c r="B4" s="19"/>
      <c r="C4" s="19"/>
      <c r="D4" s="19"/>
      <c r="E4" s="19" t="s">
        <v>36</v>
      </c>
      <c r="F4" s="19" t="b">
        <v>1</v>
      </c>
      <c r="G4" s="19"/>
      <c r="H4" s="19"/>
      <c r="I4" s="19"/>
      <c r="J4" s="19"/>
      <c r="K4" s="19"/>
      <c r="L4" s="19"/>
      <c r="M4" s="19"/>
      <c r="N4" s="24" t="s">
        <v>206</v>
      </c>
      <c r="O4" s="50" t="s">
        <v>204</v>
      </c>
      <c r="P4" s="50"/>
      <c r="Q4" s="47" t="s">
        <v>226</v>
      </c>
      <c r="R4" s="48" t="s">
        <v>252</v>
      </c>
      <c r="S4" s="49"/>
      <c r="T4" s="47" t="s">
        <v>227</v>
      </c>
      <c r="U4" s="48" t="s">
        <v>158</v>
      </c>
      <c r="V4" s="49"/>
      <c r="W4" s="50"/>
      <c r="X4" s="68" t="s">
        <v>218</v>
      </c>
      <c r="Y4" s="67" t="s">
        <v>263</v>
      </c>
      <c r="Z4" s="50"/>
      <c r="AA4" s="50"/>
      <c r="AB4" s="50" t="s">
        <v>265</v>
      </c>
      <c r="AC4" s="50"/>
      <c r="AD4" s="50"/>
      <c r="AE4" s="50"/>
      <c r="AF4" s="50"/>
      <c r="AG4" s="50"/>
      <c r="AH4" s="52"/>
      <c r="AI4" s="20"/>
      <c r="AJ4" s="16"/>
      <c r="AK4" s="12"/>
      <c r="AO4" s="9" t="s">
        <v>220</v>
      </c>
      <c r="AP4" s="167" t="s">
        <v>318</v>
      </c>
    </row>
    <row r="5" spans="1:42" s="9" customFormat="1" hidden="1" outlineLevel="1" x14ac:dyDescent="0.2">
      <c r="A5" s="19" t="b">
        <v>0</v>
      </c>
      <c r="B5" s="19"/>
      <c r="C5" s="19"/>
      <c r="D5" s="19"/>
      <c r="E5" s="19" t="s">
        <v>210</v>
      </c>
      <c r="F5" s="19" t="b">
        <v>0</v>
      </c>
      <c r="G5" s="19"/>
      <c r="H5" s="19"/>
      <c r="I5" s="19"/>
      <c r="J5" s="19"/>
      <c r="K5" s="19"/>
      <c r="L5" s="19"/>
      <c r="M5" s="19"/>
      <c r="O5" s="50"/>
      <c r="P5" s="50"/>
      <c r="Q5" s="47" t="s">
        <v>228</v>
      </c>
      <c r="R5" s="48" t="s">
        <v>253</v>
      </c>
      <c r="S5" s="49"/>
      <c r="T5" s="47" t="s">
        <v>220</v>
      </c>
      <c r="U5" s="48" t="s">
        <v>159</v>
      </c>
      <c r="V5" s="49"/>
      <c r="W5" s="50"/>
      <c r="X5" s="50"/>
      <c r="Y5" s="50"/>
      <c r="Z5" s="50"/>
      <c r="AA5" s="50"/>
      <c r="AB5" s="50" t="s">
        <v>266</v>
      </c>
      <c r="AC5" s="50"/>
      <c r="AD5" s="50"/>
      <c r="AE5" s="50"/>
      <c r="AF5" s="50"/>
      <c r="AG5" s="50"/>
      <c r="AH5" s="52"/>
      <c r="AI5" s="20"/>
      <c r="AJ5" s="16"/>
      <c r="AK5" s="12"/>
      <c r="AO5" s="9" t="s">
        <v>248</v>
      </c>
      <c r="AP5" s="167" t="s">
        <v>302</v>
      </c>
    </row>
    <row r="6" spans="1:42" hidden="1" outlineLevel="1" x14ac:dyDescent="0.2">
      <c r="A6" s="19" t="str">
        <f ca="1">IF(OR(LEFT(Company_I,2)="BB",LEFT(Company_I,2)="CC",AND(RIGHT(Company_I,1)&gt;="0",RIGHT(Company_I,1)&lt;="9")),_xll.DBRA(CompanyExt_V,Company_I,"EN_long"),_xll.DBRA(CompanyExt_V,RIGHT(Company_I,LEN(Company_I)-11),"EN_long"))</f>
        <v/>
      </c>
      <c r="B6" s="19"/>
      <c r="C6" s="19"/>
      <c r="D6" s="19"/>
      <c r="E6" s="19" t="s">
        <v>74</v>
      </c>
      <c r="F6" s="19" t="str">
        <f ca="1">IF(OR(LEFT(Company_P,2)="BB",LEFT(Company_P,2)="CC",AND(RIGHT(Company_P,1)&gt;="0",RIGHT(Company_P,1)&lt;="9")),_xll.DBRA(CompanyExt_V,Company_P,"EN_long"),_xll.DBRA(CompanyExt_V,RIGHT(Company_P,LEN(Company_P)-11),"EN_long"))</f>
        <v/>
      </c>
      <c r="G6" s="19"/>
      <c r="H6" s="19"/>
      <c r="I6" s="19"/>
      <c r="J6" s="19"/>
      <c r="K6" s="19"/>
      <c r="L6" s="19"/>
      <c r="M6" s="19"/>
      <c r="O6" s="52"/>
      <c r="P6" s="52"/>
      <c r="Q6" s="47" t="s">
        <v>229</v>
      </c>
      <c r="R6" s="48" t="s">
        <v>254</v>
      </c>
      <c r="S6" s="51"/>
      <c r="T6" s="47" t="s">
        <v>237</v>
      </c>
      <c r="U6" s="48" t="s">
        <v>155</v>
      </c>
      <c r="V6" s="51"/>
      <c r="W6" s="52"/>
      <c r="X6" s="52"/>
      <c r="Y6" s="52"/>
      <c r="Z6" s="52"/>
      <c r="AA6" s="52"/>
      <c r="AB6" s="52" t="s">
        <v>267</v>
      </c>
      <c r="AC6" s="52"/>
      <c r="AD6" s="52"/>
      <c r="AE6" s="52"/>
      <c r="AF6" s="52"/>
      <c r="AG6" s="52"/>
      <c r="AI6" s="20"/>
      <c r="AK6" s="12"/>
      <c r="AO6" s="16" t="s">
        <v>216</v>
      </c>
      <c r="AP6" s="166" t="s">
        <v>319</v>
      </c>
    </row>
    <row r="7" spans="1:42" s="26" customFormat="1" hidden="1" outlineLevel="1" x14ac:dyDescent="0.2">
      <c r="A7" s="19" t="str">
        <f ca="1">IF(LEN(Company_I)&lt;12,_xll.DBRA(CompanyExt_V,Company_I,"Local Currency"),_xll.DBRA(CompanyExt_V,RIGHT(Company_I,LEN(Company_I)-11),"Local Currency"))</f>
        <v/>
      </c>
      <c r="B7" s="19"/>
      <c r="C7" s="19"/>
      <c r="D7" s="19"/>
      <c r="E7" s="19" t="s">
        <v>75</v>
      </c>
      <c r="F7" s="19" t="str">
        <f ca="1">IF(LEN(Company_P)&lt;12,_xll.DBRA(CompanyExt_V,Company_P,"Local Currency"),_xll.DBRA(CompanyExt_V,RIGHT(Company_P,LEN(Company_P)-11),"Local Currency"))</f>
        <v/>
      </c>
      <c r="G7" s="19"/>
      <c r="H7" s="19"/>
      <c r="I7" s="19"/>
      <c r="J7" s="19"/>
      <c r="K7" s="19"/>
      <c r="L7" s="19"/>
      <c r="M7" s="19"/>
      <c r="O7" s="54"/>
      <c r="P7" s="54"/>
      <c r="Q7" s="47" t="s">
        <v>230</v>
      </c>
      <c r="R7" s="48" t="s">
        <v>255</v>
      </c>
      <c r="S7" s="53"/>
      <c r="T7" s="47" t="s">
        <v>248</v>
      </c>
      <c r="U7" s="48" t="s">
        <v>160</v>
      </c>
      <c r="V7" s="53"/>
      <c r="W7" s="54"/>
      <c r="X7" s="54"/>
      <c r="Y7" s="54"/>
      <c r="Z7" s="54"/>
      <c r="AA7" s="54"/>
      <c r="AB7" s="54" t="s">
        <v>268</v>
      </c>
      <c r="AC7" s="54"/>
      <c r="AD7" s="54"/>
      <c r="AE7" s="54"/>
      <c r="AF7" s="54"/>
      <c r="AG7" s="54"/>
      <c r="AH7" s="16"/>
      <c r="AI7" s="20"/>
      <c r="AJ7" s="16"/>
      <c r="AK7" s="12"/>
      <c r="AL7" s="92"/>
      <c r="AM7" s="92"/>
      <c r="AO7" s="26" t="s">
        <v>246</v>
      </c>
      <c r="AP7" s="46" t="s">
        <v>320</v>
      </c>
    </row>
    <row r="8" spans="1:42" hidden="1" outlineLevel="1" x14ac:dyDescent="0.2">
      <c r="A8" s="19" t="s">
        <v>34</v>
      </c>
      <c r="B8" s="19"/>
      <c r="C8" s="19"/>
      <c r="D8" s="19"/>
      <c r="E8" s="19" t="s">
        <v>37</v>
      </c>
      <c r="F8" s="19" t="s">
        <v>34</v>
      </c>
      <c r="G8" s="19"/>
      <c r="H8" s="19"/>
      <c r="I8" s="19"/>
      <c r="J8" s="19"/>
      <c r="K8" s="19"/>
      <c r="L8" s="19"/>
      <c r="M8" s="19"/>
      <c r="O8" s="52"/>
      <c r="P8" s="52"/>
      <c r="Q8" s="47" t="s">
        <v>231</v>
      </c>
      <c r="R8" s="48" t="s">
        <v>256</v>
      </c>
      <c r="S8" s="51"/>
      <c r="T8" s="47" t="s">
        <v>235</v>
      </c>
      <c r="U8" s="48" t="s">
        <v>161</v>
      </c>
      <c r="V8" s="51"/>
      <c r="W8" s="52"/>
      <c r="X8" s="52"/>
      <c r="Y8" s="52"/>
      <c r="Z8" s="52"/>
      <c r="AA8" s="52"/>
      <c r="AB8" s="52" t="s">
        <v>236</v>
      </c>
      <c r="AC8" s="52"/>
      <c r="AD8" s="52"/>
      <c r="AE8" s="52"/>
      <c r="AF8" s="52"/>
      <c r="AG8" s="52"/>
      <c r="AI8" s="20"/>
      <c r="AK8" s="12"/>
    </row>
    <row r="9" spans="1:42" hidden="1" outlineLevel="1" x14ac:dyDescent="0.2">
      <c r="A9" s="19">
        <f>FAP_UnitsTextToNumber(UnitText_I)</f>
        <v>1</v>
      </c>
      <c r="B9" s="19"/>
      <c r="C9" s="19"/>
      <c r="D9" s="19"/>
      <c r="E9" s="19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2"/>
      <c r="P9" s="52"/>
      <c r="Q9" s="47" t="s">
        <v>232</v>
      </c>
      <c r="R9" s="48" t="s">
        <v>257</v>
      </c>
      <c r="S9" s="51"/>
      <c r="T9" s="47" t="s">
        <v>249</v>
      </c>
      <c r="U9" s="48" t="s">
        <v>164</v>
      </c>
      <c r="V9" s="51"/>
      <c r="W9" s="52"/>
      <c r="X9" s="52"/>
      <c r="Y9" s="52"/>
      <c r="Z9" s="52"/>
      <c r="AA9" s="52"/>
      <c r="AB9" s="52" t="s">
        <v>269</v>
      </c>
      <c r="AC9" s="52"/>
      <c r="AD9" s="52"/>
      <c r="AE9" s="52"/>
      <c r="AF9" s="52"/>
      <c r="AG9" s="52"/>
      <c r="AI9" s="20"/>
      <c r="AK9" s="12"/>
    </row>
    <row r="10" spans="1:42" s="26" customFormat="1" ht="13.5" hidden="1" outlineLevel="1" thickBot="1" x14ac:dyDescent="0.25">
      <c r="A10" s="19" t="str">
        <f>Currency_I&amp;" ("&amp;UnitText_I&amp;")"</f>
        <v>EUR (Units)</v>
      </c>
      <c r="B10" s="19"/>
      <c r="C10" s="19"/>
      <c r="D10" s="19"/>
      <c r="E10" s="19" t="s">
        <v>32</v>
      </c>
      <c r="F10" s="19" t="str">
        <f ca="1">Currency_P&amp;" ("&amp;UnitText_P&amp;")"</f>
        <v>EUR (Millions)</v>
      </c>
      <c r="G10" s="19"/>
      <c r="H10" s="19"/>
      <c r="I10" s="19"/>
      <c r="J10" s="19"/>
      <c r="K10" s="19"/>
      <c r="L10" s="19"/>
      <c r="M10" s="19"/>
      <c r="O10" s="54"/>
      <c r="P10" s="54"/>
      <c r="Q10" s="47" t="s">
        <v>246</v>
      </c>
      <c r="R10" s="48" t="s">
        <v>258</v>
      </c>
      <c r="S10" s="53"/>
      <c r="T10" s="55" t="s">
        <v>275</v>
      </c>
      <c r="U10" s="56" t="s">
        <v>276</v>
      </c>
      <c r="V10" s="57"/>
      <c r="W10" s="54"/>
      <c r="X10" s="54"/>
      <c r="Y10" s="54"/>
      <c r="Z10" s="54"/>
      <c r="AA10" s="54"/>
      <c r="AB10" s="54" t="s">
        <v>270</v>
      </c>
      <c r="AC10" s="54"/>
      <c r="AD10" s="54"/>
      <c r="AE10" s="54"/>
      <c r="AF10" s="54"/>
      <c r="AG10" s="54"/>
      <c r="AH10" s="54"/>
      <c r="AI10" s="92"/>
      <c r="AJ10" s="92"/>
      <c r="AK10" s="12"/>
      <c r="AL10" s="92"/>
      <c r="AM10" s="92"/>
    </row>
    <row r="11" spans="1:42" s="26" customFormat="1" hidden="1" outlineLevel="1" x14ac:dyDescent="0.2">
      <c r="A11" s="2" t="str">
        <f>FAP_LastDayOfMonth(Period_I)</f>
        <v>Parameter should be YYYYMM</v>
      </c>
      <c r="B11" s="19"/>
      <c r="C11" s="19"/>
      <c r="D11" s="19"/>
      <c r="E11" s="19" t="s">
        <v>43</v>
      </c>
      <c r="F11" s="3" t="str">
        <f>FAP_LastDayOfMonth(Period_P)</f>
        <v>30-06-2017</v>
      </c>
      <c r="G11" s="3"/>
      <c r="H11" s="3"/>
      <c r="I11" s="3"/>
      <c r="J11" s="3"/>
      <c r="K11" s="3"/>
      <c r="L11" s="3"/>
      <c r="M11" s="3"/>
      <c r="O11" s="54"/>
      <c r="P11" s="54"/>
      <c r="Q11" s="47" t="s">
        <v>221</v>
      </c>
      <c r="R11" s="48" t="s">
        <v>259</v>
      </c>
      <c r="S11" s="53"/>
      <c r="T11" s="54"/>
      <c r="U11" s="54"/>
      <c r="V11" s="54"/>
      <c r="W11" s="54"/>
      <c r="X11" s="54"/>
      <c r="Y11" s="54"/>
      <c r="Z11" s="54"/>
      <c r="AA11" s="54"/>
      <c r="AB11" s="54" t="s">
        <v>271</v>
      </c>
      <c r="AC11" s="54"/>
      <c r="AD11" s="54"/>
      <c r="AE11" s="54"/>
      <c r="AF11" s="54"/>
      <c r="AG11" s="54"/>
      <c r="AH11" s="54"/>
      <c r="AI11" s="92"/>
      <c r="AJ11" s="92"/>
      <c r="AK11" s="12"/>
      <c r="AL11" s="92"/>
      <c r="AM11" s="92"/>
    </row>
    <row r="12" spans="1:42" s="26" customFormat="1" hidden="1" outlineLevel="1" x14ac:dyDescent="0.2">
      <c r="A12" s="19"/>
      <c r="B12" s="19"/>
      <c r="C12" s="1" t="s">
        <v>39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8"/>
      <c r="O12" s="54"/>
      <c r="P12" s="54"/>
      <c r="Q12" s="47" t="s">
        <v>247</v>
      </c>
      <c r="R12" s="48" t="s">
        <v>260</v>
      </c>
      <c r="S12" s="53"/>
      <c r="T12" s="54"/>
      <c r="U12" s="58"/>
      <c r="V12" s="54"/>
      <c r="W12" s="54"/>
      <c r="X12" s="54"/>
      <c r="Y12" s="54"/>
      <c r="Z12" s="54"/>
      <c r="AA12" s="54"/>
      <c r="AB12" s="54" t="s">
        <v>272</v>
      </c>
      <c r="AC12" s="54"/>
      <c r="AD12" s="54"/>
      <c r="AE12" s="54"/>
      <c r="AF12" s="54"/>
      <c r="AG12" s="54"/>
      <c r="AH12" s="54"/>
      <c r="AI12" s="92"/>
      <c r="AJ12" s="92"/>
      <c r="AK12" s="12"/>
      <c r="AL12" s="92"/>
      <c r="AM12" s="92"/>
    </row>
    <row r="13" spans="1:42" s="26" customFormat="1" ht="13.5" hidden="1" outlineLevel="1" thickBot="1" x14ac:dyDescent="0.25">
      <c r="A13" s="19" t="s">
        <v>68</v>
      </c>
      <c r="B13" s="19"/>
      <c r="C13" s="19"/>
      <c r="D13" s="29" t="s">
        <v>72</v>
      </c>
      <c r="E13" s="29" t="s">
        <v>73</v>
      </c>
      <c r="F13" s="29" t="s">
        <v>19</v>
      </c>
      <c r="G13" s="29"/>
      <c r="H13" s="29"/>
      <c r="I13" s="29"/>
      <c r="J13" s="29"/>
      <c r="K13" s="29"/>
      <c r="L13" s="29"/>
      <c r="M13" s="29"/>
      <c r="O13" s="54"/>
      <c r="P13" s="54"/>
      <c r="Q13" s="59" t="s">
        <v>238</v>
      </c>
      <c r="R13" s="60" t="s">
        <v>261</v>
      </c>
      <c r="S13" s="61"/>
      <c r="T13" s="54"/>
      <c r="U13" s="58"/>
      <c r="V13" s="54"/>
      <c r="W13" s="54"/>
      <c r="X13" s="54"/>
      <c r="Y13" s="54"/>
      <c r="Z13" s="54"/>
      <c r="AA13" s="54"/>
      <c r="AB13" s="54" t="s">
        <v>273</v>
      </c>
      <c r="AC13" s="54"/>
      <c r="AD13" s="54"/>
      <c r="AE13" s="54"/>
      <c r="AF13" s="54"/>
      <c r="AG13" s="54"/>
      <c r="AH13" s="54"/>
      <c r="AI13" s="92"/>
      <c r="AJ13" s="92"/>
      <c r="AK13" s="12"/>
      <c r="AL13" s="92"/>
      <c r="AM13" s="92"/>
    </row>
    <row r="14" spans="1:42" ht="13.5" hidden="1" outlineLevel="1" thickBot="1" x14ac:dyDescent="0.25">
      <c r="A14" s="19" t="str">
        <f>Server_P&amp;":P060_"&amp;Server_P</f>
        <v>GRS:P060_GRS</v>
      </c>
      <c r="B14" s="19"/>
      <c r="C14" s="19"/>
      <c r="D14" s="24" t="str">
        <f>Server_P &amp; ":P060_" &amp; Server_P</f>
        <v>GRS:P060_GRS</v>
      </c>
      <c r="E14" s="33" t="s">
        <v>10</v>
      </c>
      <c r="F14" s="30" t="str">
        <f>Server_P&amp;":P060_"&amp;Cube_P</f>
        <v>GRS:P060_GRS</v>
      </c>
      <c r="G14" s="44"/>
      <c r="H14" s="44"/>
      <c r="I14" s="44"/>
      <c r="J14" s="44"/>
      <c r="K14" s="44"/>
      <c r="L14" s="44"/>
      <c r="M14" s="44"/>
      <c r="N14" s="20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 t="s">
        <v>232</v>
      </c>
      <c r="AC14" s="52"/>
      <c r="AD14" s="52"/>
      <c r="AE14" s="52"/>
      <c r="AF14" s="52"/>
      <c r="AG14" s="52"/>
      <c r="AH14" s="52"/>
      <c r="AK14" s="12"/>
    </row>
    <row r="15" spans="1:42" ht="13.5" hidden="1" outlineLevel="1" thickBot="1" x14ac:dyDescent="0.25">
      <c r="A15" s="19" t="s">
        <v>98</v>
      </c>
      <c r="B15" s="19"/>
      <c r="C15" s="19"/>
      <c r="D15" s="20" t="str">
        <f>Server_P &amp; ":P000_filler1"</f>
        <v>GRS:P000_filler1</v>
      </c>
      <c r="E15" s="33" t="s">
        <v>23</v>
      </c>
      <c r="F15" s="30" t="s">
        <v>98</v>
      </c>
      <c r="G15" s="44"/>
      <c r="H15" s="44"/>
      <c r="I15" s="44"/>
      <c r="J15" s="44"/>
      <c r="K15" s="44"/>
      <c r="L15" s="44"/>
      <c r="M15" s="4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 t="s">
        <v>248</v>
      </c>
      <c r="AC15" s="52"/>
      <c r="AD15" s="52"/>
      <c r="AE15" s="52"/>
      <c r="AF15" s="52"/>
      <c r="AG15" s="52"/>
      <c r="AH15" s="52"/>
      <c r="AK15" s="12"/>
    </row>
    <row r="16" spans="1:42" ht="13.5" hidden="1" outlineLevel="1" thickBot="1" x14ac:dyDescent="0.25">
      <c r="A16" s="19" t="s">
        <v>98</v>
      </c>
      <c r="B16" s="19"/>
      <c r="C16" s="19"/>
      <c r="D16" s="20" t="str">
        <f>Server_P &amp; ":P000_filler2"</f>
        <v>GRS:P000_filler2</v>
      </c>
      <c r="E16" s="33" t="s">
        <v>24</v>
      </c>
      <c r="F16" s="30" t="s">
        <v>98</v>
      </c>
      <c r="G16" s="44"/>
      <c r="H16" s="44"/>
      <c r="I16" s="44"/>
      <c r="J16" s="44"/>
      <c r="K16" s="44"/>
      <c r="L16" s="44"/>
      <c r="M16" s="44"/>
      <c r="O16" s="52"/>
      <c r="P16" s="52"/>
      <c r="Q16" s="52" t="s">
        <v>287</v>
      </c>
      <c r="R16" s="107" t="s">
        <v>291</v>
      </c>
      <c r="S16" s="52"/>
      <c r="T16" s="52"/>
      <c r="U16" s="52"/>
      <c r="V16" s="52"/>
      <c r="W16" s="52"/>
      <c r="X16" s="52"/>
      <c r="Y16" s="52"/>
      <c r="Z16" s="52"/>
      <c r="AA16" s="52"/>
      <c r="AB16" s="52" t="s">
        <v>247</v>
      </c>
      <c r="AC16" s="52"/>
      <c r="AD16" s="52"/>
      <c r="AE16" s="52"/>
      <c r="AF16" s="52"/>
      <c r="AG16" s="52"/>
      <c r="AH16" s="52"/>
      <c r="AK16" s="12"/>
    </row>
    <row r="17" spans="1:37" ht="13.5" hidden="1" outlineLevel="1" thickBot="1" x14ac:dyDescent="0.25">
      <c r="A17" s="19" t="s">
        <v>98</v>
      </c>
      <c r="B17" s="19"/>
      <c r="C17" s="19"/>
      <c r="D17" s="20" t="str">
        <f>Server_P &amp; ":P000_filler3"</f>
        <v>GRS:P000_filler3</v>
      </c>
      <c r="E17" s="16" t="s">
        <v>25</v>
      </c>
      <c r="F17" s="30" t="s">
        <v>98</v>
      </c>
      <c r="G17" s="44"/>
      <c r="H17" s="44"/>
      <c r="I17" s="44"/>
      <c r="J17" s="44"/>
      <c r="K17" s="44"/>
      <c r="L17" s="44"/>
      <c r="M17" s="44"/>
      <c r="O17" s="52"/>
      <c r="P17" s="52"/>
      <c r="Q17" s="52" t="s">
        <v>288</v>
      </c>
      <c r="R17" s="107" t="s">
        <v>292</v>
      </c>
      <c r="S17" s="52"/>
      <c r="T17" s="54"/>
      <c r="U17" s="58"/>
      <c r="V17" s="52"/>
      <c r="W17" s="52"/>
      <c r="X17" s="52"/>
      <c r="Y17" s="52"/>
      <c r="Z17" s="52"/>
      <c r="AA17" s="52"/>
      <c r="AB17" s="52" t="s">
        <v>274</v>
      </c>
      <c r="AC17" s="52"/>
      <c r="AD17" s="52"/>
      <c r="AE17" s="52"/>
      <c r="AF17" s="52"/>
      <c r="AG17" s="52"/>
      <c r="AH17" s="52"/>
      <c r="AK17" s="12"/>
    </row>
    <row r="18" spans="1:37" ht="13.5" hidden="1" outlineLevel="1" thickBot="1" x14ac:dyDescent="0.25">
      <c r="A18" s="19" t="s">
        <v>87</v>
      </c>
      <c r="B18" s="19"/>
      <c r="C18" s="19"/>
      <c r="D18" s="20" t="str">
        <f>Server_P &amp; ":P060_Company Grouping"</f>
        <v>GRS:P060_Company Grouping</v>
      </c>
      <c r="E18" s="16" t="s">
        <v>20</v>
      </c>
      <c r="F18" s="30" t="str">
        <f ca="1">VLOOKUP("X",D46:F51,3,FALSE)</f>
        <v>CP BEL</v>
      </c>
      <c r="G18" s="44" t="str">
        <f ca="1">_xll.DBRA(CompanyGroupingExt_V,CompanyGrouping_P,"local currency")</f>
        <v>EUR</v>
      </c>
      <c r="H18" s="44"/>
      <c r="I18" s="44"/>
      <c r="J18" s="44"/>
      <c r="K18" s="44"/>
      <c r="L18" s="44"/>
      <c r="M18" s="44"/>
      <c r="N18" s="20"/>
      <c r="O18" s="52"/>
      <c r="P18" s="52"/>
      <c r="Q18" s="52" t="s">
        <v>289</v>
      </c>
      <c r="R18" s="107" t="s">
        <v>293</v>
      </c>
      <c r="S18" s="52"/>
      <c r="T18" s="54"/>
      <c r="U18" s="58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K18" s="12"/>
    </row>
    <row r="19" spans="1:37" ht="13.5" hidden="1" outlineLevel="1" thickBot="1" x14ac:dyDescent="0.25">
      <c r="F19" s="30" t="s">
        <v>87</v>
      </c>
      <c r="N19" s="20"/>
      <c r="O19" s="52"/>
      <c r="P19" s="52"/>
      <c r="Q19" s="52" t="s">
        <v>290</v>
      </c>
      <c r="R19" s="52" t="s">
        <v>294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K19" s="12"/>
    </row>
    <row r="20" spans="1:37" ht="13.5" hidden="1" outlineLevel="1" thickBot="1" x14ac:dyDescent="0.25">
      <c r="A20" s="19" t="s">
        <v>88</v>
      </c>
      <c r="B20" s="19"/>
      <c r="C20" s="19"/>
      <c r="D20" s="20" t="str">
        <f>Server_P &amp; ":P060_Dimension 1"</f>
        <v>GRS:P060_Dimension 1</v>
      </c>
      <c r="E20" s="16" t="s">
        <v>21</v>
      </c>
      <c r="F20" s="30" t="str">
        <f ca="1">_xll.SUBNM(CONCATENATE(Server_P&amp;":P060_"&amp;"Dimension 1"),"","TOTAL_P060_Dimension 1")</f>
        <v>TOTAL_P060_Dimension 1</v>
      </c>
      <c r="G20" s="44"/>
      <c r="H20" s="44"/>
      <c r="I20" s="44"/>
      <c r="J20" s="44"/>
      <c r="K20" s="44"/>
      <c r="L20" s="44"/>
      <c r="M20" s="44"/>
      <c r="O20" s="52"/>
      <c r="P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K20" s="12"/>
    </row>
    <row r="21" spans="1:37" ht="13.5" hidden="1" outlineLevel="1" thickBot="1" x14ac:dyDescent="0.25">
      <c r="A21" s="19" t="s">
        <v>89</v>
      </c>
      <c r="B21" s="19"/>
      <c r="C21" s="19"/>
      <c r="D21" s="20" t="str">
        <f>Server_P &amp; ":P060_Counter Dimension"</f>
        <v>GRS:P060_Counter Dimension</v>
      </c>
      <c r="E21" s="16" t="s">
        <v>26</v>
      </c>
      <c r="F21" s="30" t="s">
        <v>89</v>
      </c>
      <c r="G21" s="44"/>
      <c r="H21" s="44"/>
      <c r="I21" s="44"/>
      <c r="J21" s="44"/>
      <c r="K21" s="44"/>
      <c r="L21" s="44"/>
      <c r="M21" s="44"/>
      <c r="AI21" s="12"/>
      <c r="AK21" s="12"/>
    </row>
    <row r="22" spans="1:37" ht="13.5" hidden="1" outlineLevel="1" thickBot="1" x14ac:dyDescent="0.25">
      <c r="A22" s="19" t="s">
        <v>90</v>
      </c>
      <c r="B22" s="19"/>
      <c r="C22" s="19"/>
      <c r="D22" s="20" t="str">
        <f>Server_P &amp; ":P060_Dimension 2"</f>
        <v>GRS:P060_Dimension 2</v>
      </c>
      <c r="E22" s="16" t="s">
        <v>15</v>
      </c>
      <c r="F22" s="30" t="str">
        <f ca="1">_xll.SUBNM(CONCATENATE(Server_P&amp;":P060_"&amp;"Dimension 2"),"","TOTAL_P060_Dimension 2")</f>
        <v>TOTAL_P060_Dimension 2</v>
      </c>
      <c r="G22" s="44"/>
      <c r="H22" s="44"/>
      <c r="I22" s="44"/>
      <c r="J22" s="44"/>
      <c r="K22" s="44"/>
      <c r="L22" s="44"/>
      <c r="M22" s="44"/>
      <c r="T22" s="42"/>
      <c r="U22" s="46"/>
    </row>
    <row r="23" spans="1:37" ht="13.5" hidden="1" outlineLevel="1" thickBot="1" x14ac:dyDescent="0.25">
      <c r="A23" s="19" t="s">
        <v>91</v>
      </c>
      <c r="B23" s="19"/>
      <c r="C23" s="19"/>
      <c r="D23" s="20" t="str">
        <f>Server_P &amp; ":P060_Dimension 3"</f>
        <v>GRS:P060_Dimension 3</v>
      </c>
      <c r="E23" s="16" t="s">
        <v>16</v>
      </c>
      <c r="F23" s="30" t="s">
        <v>91</v>
      </c>
      <c r="G23" s="44"/>
      <c r="H23" s="44"/>
      <c r="I23" s="44"/>
      <c r="J23" s="44"/>
      <c r="K23" s="44"/>
      <c r="L23" s="44"/>
      <c r="M23" s="44"/>
    </row>
    <row r="24" spans="1:37" ht="13.5" hidden="1" outlineLevel="1" thickBot="1" x14ac:dyDescent="0.25">
      <c r="A24" s="19" t="s">
        <v>92</v>
      </c>
      <c r="B24" s="19"/>
      <c r="C24" s="19"/>
      <c r="D24" s="20" t="str">
        <f>Server_P &amp; ":P060_Dimension 4"</f>
        <v>GRS:P060_Dimension 4</v>
      </c>
      <c r="E24" s="16" t="s">
        <v>17</v>
      </c>
      <c r="F24" s="30" t="str">
        <f ca="1">_xll.SUBNM(CONCATENATE(Server_P&amp;":P060_"&amp;"Dimension 4"),"","TOTAL_P060_Dimension 4")</f>
        <v>TOTAL_P060_Dimension 4</v>
      </c>
      <c r="G24" s="44"/>
      <c r="H24" s="44"/>
      <c r="I24" s="44"/>
      <c r="J24" s="44"/>
      <c r="K24" s="44"/>
      <c r="L24" s="44"/>
      <c r="M24" s="44"/>
      <c r="Q24" s="52"/>
      <c r="R24" s="52"/>
    </row>
    <row r="25" spans="1:37" ht="13.5" hidden="1" outlineLevel="1" thickBot="1" x14ac:dyDescent="0.25">
      <c r="F25" s="114" t="str">
        <f ca="1">IF(CurrencyInput_P="LC",G18,"EUR")</f>
        <v>EUR</v>
      </c>
      <c r="Q25" s="52"/>
      <c r="R25" s="52"/>
    </row>
    <row r="26" spans="1:37" ht="13.5" hidden="1" outlineLevel="1" thickBot="1" x14ac:dyDescent="0.25">
      <c r="A26" s="19" t="s">
        <v>93</v>
      </c>
      <c r="B26" s="19"/>
      <c r="C26" s="19"/>
      <c r="D26" s="20" t="str">
        <f>Server_P &amp; ":P060_Transaction Currency"</f>
        <v>GRS:P060_Transaction Currency</v>
      </c>
      <c r="E26" s="16" t="s">
        <v>27</v>
      </c>
      <c r="F26" s="33" t="str">
        <f ca="1">_xll.SUBNM(CONCATENATE(Server_P&amp;":P060_"&amp;"Transaction Currency"),"","TOTAL_P060_Transaction Currency")</f>
        <v>TOTAL_P060_Transaction Currency</v>
      </c>
      <c r="G26" s="44"/>
      <c r="H26" s="44"/>
      <c r="I26" s="44"/>
      <c r="J26" s="44"/>
      <c r="K26" s="44"/>
      <c r="L26" s="44"/>
      <c r="M26" s="44"/>
      <c r="Q26" s="52"/>
      <c r="R26" s="52"/>
    </row>
    <row r="27" spans="1:37" ht="13.5" hidden="1" outlineLevel="1" thickBot="1" x14ac:dyDescent="0.25">
      <c r="A27" s="19" t="s">
        <v>8</v>
      </c>
      <c r="B27" s="19"/>
      <c r="C27" s="19"/>
      <c r="D27" s="20" t="str">
        <f>Server_P &amp; ":P060_Consolidation Perspective"</f>
        <v>GRS:P060_Consolidation Perspective</v>
      </c>
      <c r="E27" s="16" t="s">
        <v>28</v>
      </c>
      <c r="F27" s="33" t="str">
        <f ca="1">_xll.SUBNM(CONCATENATE(Server_P&amp;":P060_"&amp;"Consolidation Perspective"),"","CT CP")</f>
        <v>CT CP</v>
      </c>
      <c r="G27" s="44"/>
      <c r="H27" s="44"/>
      <c r="I27" s="44"/>
      <c r="J27" s="44"/>
      <c r="K27" s="44"/>
      <c r="L27" s="44"/>
      <c r="M27" s="44"/>
      <c r="Q27" s="52"/>
      <c r="R27" s="52"/>
    </row>
    <row r="28" spans="1:37" ht="13.5" hidden="1" outlineLevel="1" thickBot="1" x14ac:dyDescent="0.25">
      <c r="A28" s="19" t="s">
        <v>70</v>
      </c>
      <c r="B28" s="19"/>
      <c r="C28" s="19"/>
      <c r="D28" s="20" t="str">
        <f>Server_P &amp; ":P060_Closing Version"</f>
        <v>GRS:P060_Closing Version</v>
      </c>
      <c r="E28" s="16" t="s">
        <v>2</v>
      </c>
      <c r="F28" s="119" t="str">
        <f ca="1">_xll.SUBNM(CONCATENATE(Server_P&amp;":P060_"&amp;"Closing Version"),"","CL GHA1")</f>
        <v>CL GHA1</v>
      </c>
      <c r="G28" s="44"/>
      <c r="H28" s="44"/>
      <c r="I28" s="44"/>
      <c r="J28" s="44"/>
      <c r="K28" s="44"/>
      <c r="L28" s="44"/>
      <c r="M28" s="44"/>
      <c r="N28" s="20" t="str">
        <f>attribname_p</f>
        <v>EN_LONG</v>
      </c>
      <c r="P28" s="176"/>
      <c r="Q28" s="176"/>
      <c r="R28" s="176"/>
      <c r="S28" s="176"/>
      <c r="T28" s="176"/>
    </row>
    <row r="29" spans="1:37" ht="13.5" hidden="1" outlineLevel="1" thickBot="1" x14ac:dyDescent="0.25">
      <c r="A29" s="19" t="s">
        <v>71</v>
      </c>
      <c r="B29" s="19"/>
      <c r="C29" s="19"/>
      <c r="D29" s="20" t="str">
        <f>Server_P &amp; ":P060_Contribution Version"</f>
        <v>GRS:P060_Contribution Version</v>
      </c>
      <c r="E29" s="16" t="s">
        <v>3</v>
      </c>
      <c r="F29" s="119" t="str">
        <f ca="1">_xll.SUBNM(CONCATENATE(Server_P&amp;":P060_"&amp;"Contribution Version"),"","CO XLIC")</f>
        <v>CO XLIC</v>
      </c>
      <c r="G29" s="44"/>
      <c r="H29" s="44"/>
      <c r="I29" s="44"/>
      <c r="J29" s="44"/>
      <c r="K29" s="44"/>
      <c r="L29" s="44"/>
      <c r="M29" s="44"/>
    </row>
    <row r="30" spans="1:37" ht="13.5" hidden="1" outlineLevel="1" thickBot="1" x14ac:dyDescent="0.25">
      <c r="A30" s="19" t="s">
        <v>94</v>
      </c>
      <c r="B30" s="19"/>
      <c r="C30" s="19"/>
      <c r="D30" s="20" t="str">
        <f>Server_P &amp; ":P060_Account"</f>
        <v>GRS:P060_Account</v>
      </c>
      <c r="E30" s="16" t="s">
        <v>0</v>
      </c>
      <c r="F30" s="30" t="str">
        <f ca="1">_xll.SUBNM(CONCATENATE(Server_P&amp;":P060_"&amp;"Account"),"","TOTAL_P060_Account")</f>
        <v>TOTAL_P060_Account</v>
      </c>
      <c r="G30" s="44"/>
      <c r="H30" s="44"/>
      <c r="I30" s="44"/>
      <c r="J30" s="44"/>
      <c r="K30" s="44"/>
      <c r="L30" s="44"/>
      <c r="M30" s="44"/>
    </row>
    <row r="31" spans="1:37" ht="13.5" hidden="1" outlineLevel="1" thickBot="1" x14ac:dyDescent="0.25">
      <c r="A31" s="19" t="s">
        <v>51</v>
      </c>
      <c r="B31" s="19"/>
      <c r="C31" s="19"/>
      <c r="D31" s="20" t="str">
        <f>Server_P &amp; ":P060_Actuality"</f>
        <v>GRS:P060_Actuality</v>
      </c>
      <c r="E31" s="16" t="s">
        <v>4</v>
      </c>
      <c r="F31" s="30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4"/>
      <c r="H31" s="44"/>
      <c r="I31" s="44"/>
      <c r="J31" s="44"/>
      <c r="K31" s="44"/>
      <c r="L31" s="44"/>
      <c r="M31" s="44"/>
      <c r="N31" s="30"/>
    </row>
    <row r="32" spans="1:37" ht="13.5" hidden="1" outlineLevel="1" thickBot="1" x14ac:dyDescent="0.25">
      <c r="A32" s="4" t="s">
        <v>244</v>
      </c>
      <c r="B32" s="19"/>
      <c r="C32" s="19"/>
      <c r="D32" s="20" t="str">
        <f>Server_P &amp; ":P060_Company"</f>
        <v>GRS:P060_Company</v>
      </c>
      <c r="E32" s="16" t="s">
        <v>5</v>
      </c>
      <c r="F32" s="30" t="s">
        <v>244</v>
      </c>
      <c r="G32" s="44"/>
      <c r="H32" s="44"/>
      <c r="I32" s="44"/>
      <c r="J32" s="44"/>
      <c r="K32" s="44"/>
      <c r="L32" s="44"/>
      <c r="M32" s="44"/>
    </row>
    <row r="33" spans="1:34" ht="13.5" hidden="1" outlineLevel="1" thickBot="1" x14ac:dyDescent="0.25"/>
    <row r="34" spans="1:34" ht="13.5" hidden="1" outlineLevel="1" thickBot="1" x14ac:dyDescent="0.25">
      <c r="A34" s="19" t="s">
        <v>95</v>
      </c>
      <c r="B34" s="19"/>
      <c r="C34" s="19"/>
      <c r="D34" s="20" t="str">
        <f>Server_P &amp; ":P060_Origin Company"</f>
        <v>GRS:P060_Origin Company</v>
      </c>
      <c r="E34" s="16" t="s">
        <v>29</v>
      </c>
      <c r="F34" s="30" t="str">
        <f ca="1">_xll.SUBNM(CONCATENATE(Server_P&amp;":P060_"&amp;"Origin Company"),"","TOTAL_P060_Origin Company")</f>
        <v>TOTAL_P060_Origin Company</v>
      </c>
      <c r="G34" s="44"/>
      <c r="H34" s="44"/>
      <c r="I34" s="44"/>
      <c r="J34" s="44"/>
      <c r="K34" s="44"/>
      <c r="L34" s="44"/>
      <c r="M34" s="44"/>
    </row>
    <row r="35" spans="1:34" ht="13.5" hidden="1" outlineLevel="1" thickBot="1" x14ac:dyDescent="0.25">
      <c r="A35" s="19" t="s">
        <v>96</v>
      </c>
      <c r="B35" s="19"/>
      <c r="C35" s="19"/>
      <c r="D35" s="20" t="str">
        <f>Server_P &amp; ":P060_Counter Company"</f>
        <v>GRS:P060_Counter Company</v>
      </c>
      <c r="E35" s="16" t="s">
        <v>30</v>
      </c>
      <c r="F35" s="30" t="str">
        <f ca="1">_xll.SUBNM(CONCATENATE(Server_P&amp;":P060_"&amp;"Counter Company"),"","TOTAL_P060_Counter Company")</f>
        <v>TOTAL_P060_Counter Company</v>
      </c>
      <c r="G35" s="44"/>
      <c r="H35" s="44"/>
      <c r="I35" s="44"/>
      <c r="J35" s="44"/>
      <c r="K35" s="44"/>
      <c r="L35" s="44"/>
      <c r="M35" s="44"/>
    </row>
    <row r="36" spans="1:34" ht="13.5" hidden="1" outlineLevel="1" thickBot="1" x14ac:dyDescent="0.25">
      <c r="A36" s="19" t="s">
        <v>97</v>
      </c>
      <c r="B36" s="19"/>
      <c r="C36" s="19"/>
      <c r="D36" s="20" t="str">
        <f>Server_P &amp; ":P060_Journal Number"</f>
        <v>GRS:P060_Journal Number</v>
      </c>
      <c r="E36" s="16" t="s">
        <v>31</v>
      </c>
      <c r="F36" s="30" t="str">
        <f ca="1">_xll.SUBNM(CONCATENATE(Server_P&amp;":P060_"&amp;"Journal Number"),"","TOTAL_P060_Journal Number")</f>
        <v>TOTAL_P060_Journal Number</v>
      </c>
      <c r="G36" s="44"/>
      <c r="H36" s="44"/>
      <c r="I36" s="44"/>
      <c r="J36" s="44"/>
      <c r="K36" s="44"/>
      <c r="L36" s="44"/>
      <c r="M36" s="44"/>
    </row>
    <row r="37" spans="1:34" ht="13.5" hidden="1" outlineLevel="1" thickBot="1" x14ac:dyDescent="0.25">
      <c r="A37" s="19" t="str">
        <f>FAP_Measure(PeriodScope_I)</f>
        <v>Monthly</v>
      </c>
      <c r="B37" s="19"/>
      <c r="C37" s="19"/>
      <c r="D37" s="20" t="str">
        <f>Server_P &amp; ":P060_Measures"</f>
        <v>GRS:P060_Measures</v>
      </c>
      <c r="E37" s="16" t="s">
        <v>22</v>
      </c>
      <c r="F37" s="31" t="str">
        <f ca="1">_xll.SUBNM(CONCATENATE(Server_P&amp;":P060_"&amp;"Measures"),"","Monthly")</f>
        <v>Monthly</v>
      </c>
      <c r="G37" s="45"/>
      <c r="H37" s="45"/>
      <c r="I37" s="45"/>
      <c r="J37" s="45"/>
      <c r="K37" s="45"/>
      <c r="L37" s="45"/>
      <c r="M37" s="45"/>
    </row>
    <row r="38" spans="1:34" hidden="1" outlineLevel="1" x14ac:dyDescent="0.2"/>
    <row r="39" spans="1:34" s="26" customFormat="1" hidden="1" outlineLevel="1" x14ac:dyDescent="0.2">
      <c r="A39" s="19"/>
      <c r="B39" s="19"/>
      <c r="C39" s="19"/>
      <c r="D39" s="20"/>
      <c r="E39" s="16" t="s">
        <v>278</v>
      </c>
      <c r="F39" s="20" t="s">
        <v>277</v>
      </c>
      <c r="G39" s="16"/>
      <c r="H39" s="16"/>
      <c r="I39" s="16"/>
      <c r="J39" s="16"/>
      <c r="K39" s="16"/>
      <c r="L39" s="16"/>
      <c r="M39" s="16"/>
      <c r="AA39" s="92"/>
      <c r="AB39" s="92"/>
      <c r="AC39" s="92"/>
      <c r="AD39" s="92"/>
      <c r="AE39" s="92"/>
      <c r="AF39" s="92"/>
      <c r="AG39" s="92"/>
      <c r="AH39" s="92"/>
    </row>
    <row r="40" spans="1:34" s="26" customFormat="1" hidden="1" outlineLevel="1" x14ac:dyDescent="0.2">
      <c r="A40" s="28"/>
      <c r="B40" s="28"/>
      <c r="C40" s="28"/>
      <c r="D40" s="20"/>
      <c r="E40" s="16"/>
      <c r="F40" s="16"/>
      <c r="G40" s="16"/>
      <c r="H40" s="16"/>
      <c r="I40" s="16"/>
      <c r="J40" s="16"/>
      <c r="K40" s="16"/>
      <c r="L40" s="16"/>
      <c r="M40" s="16"/>
      <c r="AA40" s="92"/>
      <c r="AB40" s="92"/>
      <c r="AC40" s="92"/>
      <c r="AD40" s="92"/>
      <c r="AE40" s="92"/>
      <c r="AF40" s="92"/>
      <c r="AG40" s="92"/>
      <c r="AH40" s="92"/>
    </row>
    <row r="41" spans="1:34" s="26" customFormat="1" ht="23.25" customHeight="1" collapsed="1" x14ac:dyDescent="0.3">
      <c r="A41" s="28"/>
      <c r="B41" s="28"/>
      <c r="C41" s="28"/>
      <c r="D41" s="118" t="s">
        <v>324</v>
      </c>
      <c r="E41" s="75"/>
      <c r="F41" s="75"/>
      <c r="G41" s="75"/>
      <c r="H41" s="75"/>
      <c r="I41" s="75"/>
      <c r="J41" s="75"/>
      <c r="K41" s="75"/>
      <c r="L41" s="75"/>
      <c r="M41" s="7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1:34" s="26" customFormat="1" ht="13.5" thickBot="1" x14ac:dyDescent="0.25">
      <c r="A42" s="28"/>
      <c r="B42" s="28"/>
      <c r="C42" s="28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s="42" customFormat="1" ht="15" customHeight="1" thickBot="1" x14ac:dyDescent="0.25">
      <c r="A43" s="28"/>
      <c r="B43" s="28"/>
      <c r="C43" s="28"/>
      <c r="D43" s="74"/>
      <c r="E43" s="77" t="s">
        <v>240</v>
      </c>
      <c r="F43" s="139" t="s">
        <v>239</v>
      </c>
      <c r="G43" s="75"/>
      <c r="H43" s="75"/>
      <c r="I43" s="75"/>
      <c r="J43" s="75"/>
      <c r="K43" s="75"/>
      <c r="L43" s="75"/>
      <c r="M43" s="75"/>
      <c r="N43" s="76"/>
      <c r="O43" s="76"/>
      <c r="P43" s="99"/>
      <c r="Q43" s="97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4" ht="15" customHeight="1" thickBot="1" x14ac:dyDescent="0.25">
      <c r="A44" s="19" t="s">
        <v>69</v>
      </c>
      <c r="B44" s="19"/>
      <c r="C44" s="19"/>
      <c r="D44" s="91" t="str">
        <f>Server_P &amp; ":P060_Currency"</f>
        <v>GRS:P060_Currency</v>
      </c>
      <c r="E44" s="78" t="s">
        <v>1</v>
      </c>
      <c r="F44" s="94" t="s">
        <v>69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97"/>
      <c r="R44" s="98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s="26" customFormat="1" ht="15" customHeight="1" thickBot="1" x14ac:dyDescent="0.25">
      <c r="A45" s="19" t="s">
        <v>44</v>
      </c>
      <c r="B45" s="19"/>
      <c r="C45" s="19"/>
      <c r="D45" s="74"/>
      <c r="E45" s="78" t="s">
        <v>7</v>
      </c>
      <c r="F45" s="95" t="s">
        <v>45</v>
      </c>
      <c r="G45" s="75"/>
      <c r="H45" s="75"/>
      <c r="I45" s="75"/>
      <c r="J45" s="75"/>
      <c r="K45" s="75"/>
      <c r="L45" s="75"/>
      <c r="M45" s="75"/>
      <c r="N45" s="79"/>
      <c r="O45" s="76"/>
      <c r="P45" s="76"/>
      <c r="Q45" s="97"/>
      <c r="R45" s="97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1:34" x14ac:dyDescent="0.2">
      <c r="D46" s="74"/>
      <c r="E46" s="75"/>
      <c r="F46" s="80"/>
      <c r="G46" s="80"/>
      <c r="H46" s="80"/>
      <c r="I46" s="80"/>
      <c r="J46" s="80"/>
      <c r="K46" s="80"/>
      <c r="L46" s="80"/>
      <c r="M46" s="80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13.5" hidden="1" thickBot="1" x14ac:dyDescent="0.25">
      <c r="D47" s="74"/>
      <c r="E47" s="75"/>
      <c r="F47" s="81"/>
      <c r="G47" s="81"/>
      <c r="H47" s="81"/>
      <c r="I47" s="81"/>
      <c r="J47" s="81"/>
      <c r="K47" s="81"/>
      <c r="L47" s="81"/>
      <c r="M47" s="81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1:34" ht="15" hidden="1" customHeight="1" thickBot="1" x14ac:dyDescent="0.35">
      <c r="D48" s="90" t="str">
        <f>IF($F$43="Company","X"," ")</f>
        <v xml:space="preserve"> </v>
      </c>
      <c r="E48" s="87" t="s">
        <v>305</v>
      </c>
      <c r="F48" s="88" t="str">
        <f ca="1">_xll.SUBNM(CONCATENATE(Server_P&amp;":P060_"&amp;"company"),"","0001BE","Long Name")</f>
        <v>0001BE - KBC Bank NV part BEL</v>
      </c>
      <c r="G48" s="82" t="str">
        <f ca="1">_xll.DBRA(CompanyGroupingExt_V,L48,"local currency")</f>
        <v/>
      </c>
      <c r="H48" s="83" t="str">
        <f ca="1">IF($D48="x",$F$19,CompanyGrouping_P)</f>
        <v>CP BEL</v>
      </c>
      <c r="I48" s="84" t="s">
        <v>8</v>
      </c>
      <c r="J48" s="84" t="s">
        <v>83</v>
      </c>
      <c r="K48" s="84" t="s">
        <v>79</v>
      </c>
      <c r="L48" s="85" t="str">
        <f>+Company_P</f>
        <v>Total_P060_Company</v>
      </c>
      <c r="M48" s="136" t="str">
        <f ca="1">F48</f>
        <v>0001BE - KBC Bank NV part BEL</v>
      </c>
      <c r="N48" s="86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15" hidden="1" customHeight="1" thickBot="1" x14ac:dyDescent="0.25">
      <c r="D49" s="137" t="str">
        <f>IF($F$43="subgroup","X"," ")</f>
        <v xml:space="preserve"> </v>
      </c>
      <c r="E49" s="87" t="s">
        <v>241</v>
      </c>
      <c r="F49" s="89" t="s">
        <v>224</v>
      </c>
      <c r="G49" s="82" t="str">
        <f ca="1">_xll.DBRA(CompanyGroupingExt_V,M49,"local currency")</f>
        <v>EUR</v>
      </c>
      <c r="H49" s="82" t="str">
        <f>INDEX(SubgroupSelection,$V$1,2)</f>
        <v>CL CSOB SR</v>
      </c>
      <c r="I49" s="84" t="s">
        <v>9</v>
      </c>
      <c r="J49" s="84" t="s">
        <v>83</v>
      </c>
      <c r="K49" s="84" t="s">
        <v>71</v>
      </c>
      <c r="L49" s="85" t="str">
        <f>+Company_P</f>
        <v>Total_P060_Company</v>
      </c>
      <c r="M49" s="84" t="str">
        <f ca="1">+CompanyGrouping_P</f>
        <v>CP BEL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5" hidden="1" customHeight="1" thickBot="1" x14ac:dyDescent="0.25">
      <c r="D50" s="137" t="str">
        <f>IF($F$43="BU","X"," ")</f>
        <v>X</v>
      </c>
      <c r="E50" s="87" t="s">
        <v>242</v>
      </c>
      <c r="F50" s="89" t="s">
        <v>215</v>
      </c>
      <c r="G50" s="82" t="str">
        <f ca="1">_xll.DBRA(CompanyGroupingExt_V,M50,"local currency")</f>
        <v>EUR</v>
      </c>
      <c r="H50" s="82" t="str">
        <f>INDEX(BuSelection,$S$1,2)</f>
        <v>BA FIN</v>
      </c>
      <c r="I50" s="84" t="s">
        <v>8</v>
      </c>
      <c r="J50" s="84" t="s">
        <v>70</v>
      </c>
      <c r="K50" s="84" t="s">
        <v>71</v>
      </c>
      <c r="L50" s="85" t="str">
        <f>+Company_P</f>
        <v>Total_P060_Company</v>
      </c>
      <c r="M50" s="84" t="str">
        <f ca="1">+CompanyGrouping_P</f>
        <v>CP BEL</v>
      </c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 ht="15" hidden="1" customHeight="1" thickBot="1" x14ac:dyDescent="0.25">
      <c r="D51" s="137" t="str">
        <f>IF($F$43="KBC","X"," ")</f>
        <v xml:space="preserve"> </v>
      </c>
      <c r="E51" s="87" t="s">
        <v>204</v>
      </c>
      <c r="F51" s="85" t="s">
        <v>306</v>
      </c>
      <c r="G51" s="82" t="str">
        <f>"EUR"</f>
        <v>EUR</v>
      </c>
      <c r="H51" s="82" t="str">
        <f>INDEX(BuSelection,$S$1,2)</f>
        <v>BA FIN</v>
      </c>
      <c r="I51" s="84" t="s">
        <v>8</v>
      </c>
      <c r="J51" s="84" t="s">
        <v>70</v>
      </c>
      <c r="K51" s="84" t="s">
        <v>71</v>
      </c>
      <c r="L51" s="85" t="s">
        <v>204</v>
      </c>
      <c r="M51" s="84" t="str">
        <f ca="1">+CompanyGrouping_P</f>
        <v>CP BEL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hidden="1" x14ac:dyDescent="0.2">
      <c r="D52" s="74"/>
      <c r="E52" s="75"/>
      <c r="F52" s="80"/>
      <c r="G52" s="80"/>
      <c r="H52" s="80"/>
      <c r="I52" s="80"/>
      <c r="J52" s="80"/>
      <c r="K52" s="80"/>
      <c r="L52" s="80"/>
      <c r="M52" s="80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 ht="15" hidden="1" customHeight="1" x14ac:dyDescent="0.25">
      <c r="D53" s="74"/>
      <c r="E53" s="96" t="s">
        <v>312</v>
      </c>
      <c r="F53" s="115" t="s">
        <v>4</v>
      </c>
      <c r="G53" s="116"/>
      <c r="H53" s="116"/>
      <c r="I53" s="116"/>
      <c r="J53" s="116"/>
      <c r="K53" s="116"/>
      <c r="L53" s="116"/>
      <c r="M53" s="116"/>
      <c r="N53" s="115"/>
      <c r="O53" s="75" t="s">
        <v>308</v>
      </c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 ht="9" hidden="1" customHeight="1" thickBot="1" x14ac:dyDescent="0.25"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 ht="15" hidden="1" customHeight="1" thickBot="1" x14ac:dyDescent="0.3">
      <c r="D55" s="74"/>
      <c r="E55" s="75"/>
      <c r="F55" s="150" t="s">
        <v>313</v>
      </c>
      <c r="G55" s="151"/>
      <c r="H55" s="151"/>
      <c r="I55" s="151"/>
      <c r="J55" s="151"/>
      <c r="K55" s="151"/>
      <c r="L55" s="151"/>
      <c r="M55" s="151"/>
      <c r="N55" s="152" t="s">
        <v>314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1:34" ht="10.5" hidden="1" customHeight="1" thickBot="1" x14ac:dyDescent="0.25"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 ht="15" hidden="1" customHeight="1" thickBot="1" x14ac:dyDescent="0.25">
      <c r="D57" s="74"/>
      <c r="E57" s="108" t="s">
        <v>323</v>
      </c>
      <c r="F57" s="143" t="s">
        <v>297</v>
      </c>
      <c r="G57" s="144"/>
      <c r="H57" s="144"/>
      <c r="I57" s="144"/>
      <c r="J57" s="144"/>
      <c r="K57" s="144"/>
      <c r="L57" s="144"/>
      <c r="M57" s="144"/>
      <c r="N57" s="143" t="s">
        <v>297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 ht="15" hidden="1" customHeight="1" outlineLevel="1" thickBot="1" x14ac:dyDescent="0.25">
      <c r="D58" s="74"/>
      <c r="E58" s="172" t="s">
        <v>310</v>
      </c>
      <c r="F58" s="173" t="str">
        <f>IF(QESRunInput_P="AC Clone",LEFT(QESRunInput_P,2),QESRunInput_P)</f>
        <v>QES16</v>
      </c>
      <c r="G58" s="173"/>
      <c r="H58" s="173"/>
      <c r="I58" s="173"/>
      <c r="J58" s="173"/>
      <c r="K58" s="173"/>
      <c r="L58" s="173"/>
      <c r="M58" s="173"/>
      <c r="N58" s="174" t="str">
        <f>IF(QESRunPrevInput_P="AC Clone",LEFT(QESRunPrevInput_P,2),QESRunPrevInput_P)</f>
        <v>QES16</v>
      </c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s="142" customFormat="1" ht="9.9499999999999993" hidden="1" customHeight="1" collapsed="1" thickBot="1" x14ac:dyDescent="0.25">
      <c r="A59" s="28"/>
      <c r="B59" s="28"/>
      <c r="C59" s="28"/>
      <c r="D59" s="141"/>
      <c r="E59" s="148"/>
      <c r="F59" s="140"/>
      <c r="G59" s="140"/>
      <c r="H59" s="140"/>
      <c r="I59" s="140"/>
      <c r="J59" s="140"/>
      <c r="K59" s="140"/>
      <c r="L59" s="140"/>
      <c r="M59" s="140"/>
      <c r="N59" s="14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spans="1:34" ht="15" hidden="1" customHeight="1" thickBot="1" x14ac:dyDescent="0.25">
      <c r="D60" s="74"/>
      <c r="E60" s="108" t="s">
        <v>286</v>
      </c>
      <c r="F60" s="143" t="s">
        <v>290</v>
      </c>
      <c r="G60" s="144"/>
      <c r="H60" s="144"/>
      <c r="I60" s="144"/>
      <c r="J60" s="144"/>
      <c r="K60" s="144"/>
      <c r="L60" s="144"/>
      <c r="M60" s="144"/>
      <c r="N60" s="143" t="s">
        <v>290</v>
      </c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ht="9.9499999999999993" hidden="1" customHeight="1" thickBot="1" x14ac:dyDescent="0.25">
      <c r="D61" s="74"/>
      <c r="E61" s="148"/>
      <c r="F61" s="147"/>
      <c r="G61" s="145"/>
      <c r="H61" s="145"/>
      <c r="I61" s="145"/>
      <c r="J61" s="145"/>
      <c r="K61" s="145"/>
      <c r="L61" s="145"/>
      <c r="M61" s="145"/>
      <c r="N61" s="146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ht="15" hidden="1" customHeight="1" thickBot="1" x14ac:dyDescent="0.25">
      <c r="D62" s="74"/>
      <c r="E62" s="108" t="s">
        <v>298</v>
      </c>
      <c r="F62" s="143" t="s">
        <v>296</v>
      </c>
      <c r="G62" s="144"/>
      <c r="H62" s="144"/>
      <c r="I62" s="144"/>
      <c r="J62" s="144"/>
      <c r="K62" s="144"/>
      <c r="L62" s="144"/>
      <c r="M62" s="144"/>
      <c r="N62" s="143" t="s">
        <v>295</v>
      </c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ht="15" hidden="1" customHeight="1" thickBot="1" x14ac:dyDescent="0.25">
      <c r="D63" s="74"/>
      <c r="E63" s="75"/>
      <c r="F63" s="80"/>
      <c r="G63" s="80"/>
      <c r="H63" s="80"/>
      <c r="I63" s="80"/>
      <c r="J63" s="80"/>
      <c r="K63" s="80"/>
      <c r="L63" s="80"/>
      <c r="M63" s="80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ht="15" hidden="1" customHeight="1" thickBot="1" x14ac:dyDescent="0.25">
      <c r="D64" s="74"/>
      <c r="E64" s="75"/>
      <c r="F64" s="171" t="str">
        <f>VLOOKUP(QESRunInput_P,ServerCube,2)</f>
        <v>GRS:P060_GRS_Clone</v>
      </c>
      <c r="G64" s="169"/>
      <c r="H64" s="169"/>
      <c r="I64" s="169"/>
      <c r="J64" s="169"/>
      <c r="K64" s="169"/>
      <c r="L64" s="169"/>
      <c r="M64" s="169"/>
      <c r="N64" s="170" t="str">
        <f>VLOOKUP(QESRunPrevInput_P,ServerCube,2)</f>
        <v>GRS:P060_GRS_Clone</v>
      </c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4:34" ht="27" hidden="1" customHeight="1" x14ac:dyDescent="0.2">
      <c r="D65" s="74"/>
      <c r="E65" s="153"/>
      <c r="F65" s="153"/>
      <c r="G65" s="80"/>
      <c r="H65" s="80"/>
      <c r="I65" s="80"/>
      <c r="J65" s="80"/>
      <c r="K65" s="80"/>
      <c r="L65" s="80"/>
      <c r="M65" s="80"/>
      <c r="N65" s="80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4:34" ht="27" customHeight="1" x14ac:dyDescent="0.2">
      <c r="D66" s="74"/>
      <c r="E66" s="153"/>
      <c r="F66" s="153"/>
      <c r="G66" s="80"/>
      <c r="H66" s="80"/>
      <c r="I66" s="80"/>
      <c r="J66" s="80"/>
      <c r="K66" s="80"/>
      <c r="L66" s="80"/>
      <c r="M66" s="80"/>
      <c r="N66" s="80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4:34" ht="15" customHeight="1" x14ac:dyDescent="0.25">
      <c r="D67" s="74"/>
      <c r="E67" s="96" t="s">
        <v>315</v>
      </c>
      <c r="F67" s="115"/>
      <c r="G67" s="116"/>
      <c r="H67" s="116"/>
      <c r="I67" s="116"/>
      <c r="J67" s="116"/>
      <c r="K67" s="116"/>
      <c r="L67" s="116"/>
      <c r="M67" s="80"/>
      <c r="N67" s="80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4:34" ht="7.5" customHeight="1" thickBot="1" x14ac:dyDescent="0.25">
      <c r="D68" s="74"/>
      <c r="E68" s="74"/>
      <c r="F68" s="74"/>
      <c r="G68" s="80"/>
      <c r="H68" s="80"/>
      <c r="I68" s="80"/>
      <c r="J68" s="80"/>
      <c r="K68" s="80"/>
      <c r="L68" s="80"/>
      <c r="M68" s="80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4:34" ht="15" customHeight="1" thickBot="1" x14ac:dyDescent="0.25">
      <c r="D69" s="128"/>
      <c r="E69" s="108" t="s">
        <v>307</v>
      </c>
      <c r="F69" s="138">
        <v>201706</v>
      </c>
      <c r="G69" s="113"/>
      <c r="H69" s="113"/>
      <c r="I69" s="113"/>
      <c r="J69" s="113"/>
      <c r="K69" s="113"/>
      <c r="L69" s="113"/>
      <c r="M69" s="113"/>
      <c r="N69" s="112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4:34" x14ac:dyDescent="0.2">
      <c r="D70" s="130"/>
      <c r="E70" s="112"/>
      <c r="F70" s="129" t="s">
        <v>620</v>
      </c>
      <c r="G70" s="113"/>
      <c r="H70" s="113"/>
      <c r="I70" s="113"/>
      <c r="J70" s="113"/>
      <c r="K70" s="113"/>
      <c r="L70" s="113"/>
      <c r="M70" s="113"/>
      <c r="N70" s="129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</row>
    <row r="71" spans="4:34" x14ac:dyDescent="0.2">
      <c r="D71" s="131"/>
      <c r="E71" s="132"/>
      <c r="F71" s="133"/>
      <c r="G71" s="133"/>
      <c r="H71" s="133"/>
      <c r="I71" s="133"/>
      <c r="J71" s="133"/>
      <c r="K71" s="133"/>
      <c r="L71" s="133"/>
      <c r="M71" s="133"/>
      <c r="N71" s="132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</row>
    <row r="72" spans="4:34" ht="15.75" x14ac:dyDescent="0.25">
      <c r="D72" s="74"/>
      <c r="E72" s="175"/>
      <c r="F72" s="80"/>
      <c r="G72" s="80"/>
      <c r="H72" s="80"/>
      <c r="I72" s="80"/>
      <c r="J72" s="80"/>
      <c r="K72" s="80"/>
      <c r="L72" s="80"/>
      <c r="M72" s="80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</row>
    <row r="73" spans="4:34" x14ac:dyDescent="0.2">
      <c r="D73" s="74"/>
      <c r="E73" s="75"/>
      <c r="F73" s="80"/>
      <c r="G73" s="80"/>
      <c r="H73" s="80"/>
      <c r="I73" s="80"/>
      <c r="J73" s="80"/>
      <c r="K73" s="80"/>
      <c r="L73" s="80"/>
      <c r="M73" s="80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</row>
    <row r="74" spans="4:34" x14ac:dyDescent="0.2">
      <c r="D74" s="74"/>
      <c r="E74" s="75"/>
      <c r="F74" s="80"/>
      <c r="G74" s="80"/>
      <c r="H74" s="80"/>
      <c r="I74" s="80"/>
      <c r="J74" s="80"/>
      <c r="K74" s="80"/>
      <c r="L74" s="80"/>
      <c r="M74" s="80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4:34" x14ac:dyDescent="0.2">
      <c r="D75" s="74"/>
      <c r="E75" s="75"/>
      <c r="F75" s="80"/>
      <c r="G75" s="80"/>
      <c r="H75" s="80"/>
      <c r="I75" s="80"/>
      <c r="J75" s="80"/>
      <c r="K75" s="80"/>
      <c r="L75" s="80"/>
      <c r="M75" s="80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4:34" x14ac:dyDescent="0.2">
      <c r="D76" s="74"/>
      <c r="E76" s="75"/>
      <c r="F76" s="80"/>
      <c r="G76" s="80"/>
      <c r="H76" s="80"/>
      <c r="I76" s="80"/>
      <c r="J76" s="80"/>
      <c r="K76" s="80"/>
      <c r="L76" s="80"/>
      <c r="M76" s="80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</row>
    <row r="77" spans="4:34" x14ac:dyDescent="0.2">
      <c r="D77" s="74"/>
      <c r="E77" s="75"/>
      <c r="F77" s="80"/>
      <c r="G77" s="80"/>
      <c r="H77" s="80"/>
      <c r="I77" s="80"/>
      <c r="J77" s="80"/>
      <c r="K77" s="80"/>
      <c r="L77" s="80"/>
      <c r="M77" s="80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</row>
    <row r="78" spans="4:34" x14ac:dyDescent="0.2">
      <c r="D78" s="74"/>
      <c r="E78" s="75"/>
      <c r="F78" s="80"/>
      <c r="G78" s="80"/>
      <c r="H78" s="80"/>
      <c r="I78" s="80"/>
      <c r="J78" s="80"/>
      <c r="K78" s="80"/>
      <c r="L78" s="80"/>
      <c r="M78" s="80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</row>
    <row r="79" spans="4:34" x14ac:dyDescent="0.2">
      <c r="D79" s="74"/>
      <c r="E79" s="75"/>
      <c r="F79" s="80"/>
      <c r="G79" s="80"/>
      <c r="H79" s="80"/>
      <c r="I79" s="80"/>
      <c r="J79" s="80"/>
      <c r="K79" s="80"/>
      <c r="L79" s="80"/>
      <c r="M79" s="80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</row>
    <row r="80" spans="4:34" x14ac:dyDescent="0.2">
      <c r="D80" s="74"/>
      <c r="E80" s="75"/>
      <c r="F80" s="80"/>
      <c r="G80" s="80"/>
      <c r="H80" s="80"/>
      <c r="I80" s="80"/>
      <c r="J80" s="80"/>
      <c r="K80" s="80"/>
      <c r="L80" s="80"/>
      <c r="M80" s="80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</row>
    <row r="81" spans="4:34" x14ac:dyDescent="0.2">
      <c r="D81" s="74"/>
      <c r="E81" s="75"/>
      <c r="F81" s="80"/>
      <c r="G81" s="80"/>
      <c r="H81" s="80"/>
      <c r="I81" s="80"/>
      <c r="J81" s="80"/>
      <c r="K81" s="80"/>
      <c r="L81" s="80"/>
      <c r="M81" s="80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4:34" x14ac:dyDescent="0.2">
      <c r="D82" s="74"/>
      <c r="E82" s="75"/>
      <c r="F82" s="80"/>
      <c r="G82" s="80"/>
      <c r="H82" s="80"/>
      <c r="I82" s="80"/>
      <c r="J82" s="80"/>
      <c r="K82" s="80"/>
      <c r="L82" s="80"/>
      <c r="M82" s="80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4:34" x14ac:dyDescent="0.2">
      <c r="D83" s="74"/>
      <c r="E83" s="75"/>
      <c r="F83" s="80"/>
      <c r="G83" s="80"/>
      <c r="H83" s="80"/>
      <c r="I83" s="80"/>
      <c r="J83" s="80"/>
      <c r="K83" s="80"/>
      <c r="L83" s="80"/>
      <c r="M83" s="80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4:34" x14ac:dyDescent="0.2">
      <c r="D84" s="74"/>
      <c r="E84" s="75"/>
      <c r="F84" s="80"/>
      <c r="G84" s="80"/>
      <c r="H84" s="80"/>
      <c r="I84" s="80"/>
      <c r="J84" s="80"/>
      <c r="K84" s="80"/>
      <c r="L84" s="80"/>
      <c r="M84" s="80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4:34" x14ac:dyDescent="0.2">
      <c r="D85" s="74"/>
      <c r="E85" s="75"/>
      <c r="F85" s="80"/>
      <c r="G85" s="80"/>
      <c r="H85" s="80"/>
      <c r="I85" s="80"/>
      <c r="J85" s="80"/>
      <c r="K85" s="80"/>
      <c r="L85" s="80"/>
      <c r="M85" s="80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4:34" x14ac:dyDescent="0.2">
      <c r="D86" s="74"/>
      <c r="E86" s="75"/>
      <c r="F86" s="80"/>
      <c r="G86" s="80"/>
      <c r="H86" s="80"/>
      <c r="I86" s="80"/>
      <c r="J86" s="80"/>
      <c r="K86" s="80"/>
      <c r="L86" s="80"/>
      <c r="M86" s="80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>
      <formula1>UnitsText_List</formula1>
    </dataValidation>
    <dataValidation type="list" allowBlank="1" showInputMessage="1" showErrorMessage="1" error="Please select value from list" sqref="F37:M37">
      <formula1>Measures_List</formula1>
    </dataValidation>
    <dataValidation type="list" allowBlank="1" showInputMessage="1" showErrorMessage="1" error="Please select value from list" sqref="F4:M5">
      <formula1>TrueFalse_List</formula1>
    </dataValidation>
    <dataValidation type="list" allowBlank="1" showInputMessage="1" showErrorMessage="1" error="Please select value from list" sqref="F8:M8">
      <formula1>PeriodScopes_List</formula1>
    </dataValidation>
    <dataValidation type="list" allowBlank="1" showInputMessage="1" showErrorMessage="1" sqref="F43">
      <formula1>$O$1:$O$4</formula1>
    </dataValidation>
    <dataValidation type="list" allowBlank="1" showInputMessage="1" showErrorMessage="1" sqref="F49">
      <formula1>$T$1:$T$10</formula1>
    </dataValidation>
    <dataValidation type="list" allowBlank="1" showInputMessage="1" showErrorMessage="1" sqref="F50">
      <formula1>$Q$1:$Q$13</formula1>
    </dataValidation>
    <dataValidation type="list" allowBlank="1" showInputMessage="1" showErrorMessage="1" sqref="F62 N62">
      <formula1>$AJ$1:$AJ$7</formula1>
    </dataValidation>
    <dataValidation type="list" allowBlank="1" showInputMessage="1" showErrorMessage="1" sqref="F60 N60">
      <formula1>$Q$16:$Q$20</formula1>
    </dataValidation>
    <dataValidation type="list" allowBlank="1" showInputMessage="1" showErrorMessage="1" sqref="N3">
      <formula1>$AF$2:$AF$3</formula1>
    </dataValidation>
    <dataValidation type="list" allowBlank="1" showInputMessage="1" showErrorMessage="1" sqref="F44">
      <formula1>$Z$1:$Z$2</formula1>
    </dataValidation>
    <dataValidation type="list" allowBlank="1" showInputMessage="1" showErrorMessage="1" sqref="F57 N57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ocalLists"/>
  <dimension ref="A1:S150"/>
  <sheetViews>
    <sheetView topLeftCell="A46" workbookViewId="0">
      <selection activeCell="G57" sqref="G57"/>
    </sheetView>
  </sheetViews>
  <sheetFormatPr defaultColWidth="24.5703125" defaultRowHeight="12.75" x14ac:dyDescent="0.2"/>
  <cols>
    <col min="1" max="1" width="20.42578125" style="26" customWidth="1"/>
    <col min="2" max="2" width="22" style="26" customWidth="1"/>
    <col min="3" max="3" width="17.140625" style="26" customWidth="1"/>
    <col min="4" max="4" width="18.5703125" style="26" customWidth="1"/>
    <col min="5" max="5" width="19.85546875" style="26" customWidth="1"/>
    <col min="6" max="6" width="32.7109375" style="26" customWidth="1"/>
    <col min="7" max="7" width="43.28515625" style="26" customWidth="1"/>
    <col min="8" max="8" width="19.140625" style="26" bestFit="1" customWidth="1"/>
    <col min="9" max="9" width="31.85546875" style="22" customWidth="1"/>
    <col min="10" max="10" width="23.28515625" style="22" bestFit="1" customWidth="1"/>
    <col min="11" max="11" width="27.140625" style="26" bestFit="1" customWidth="1"/>
    <col min="12" max="12" width="18.42578125" style="26" bestFit="1" customWidth="1"/>
    <col min="13" max="13" width="15.85546875" style="16" bestFit="1" customWidth="1"/>
    <col min="14" max="14" width="24.5703125" style="26"/>
    <col min="15" max="15" width="31.7109375" style="26" customWidth="1"/>
    <col min="16" max="16384" width="24.5703125" style="26"/>
  </cols>
  <sheetData>
    <row r="1" spans="1:19" x14ac:dyDescent="0.2">
      <c r="A1" s="37" t="s">
        <v>46</v>
      </c>
      <c r="B1" s="37" t="s">
        <v>76</v>
      </c>
      <c r="C1" s="37" t="s">
        <v>47</v>
      </c>
      <c r="D1" s="37" t="s">
        <v>48</v>
      </c>
      <c r="E1" s="37" t="s">
        <v>108</v>
      </c>
      <c r="F1" s="37" t="s">
        <v>109</v>
      </c>
      <c r="G1" s="37" t="s">
        <v>110</v>
      </c>
      <c r="H1" s="37" t="s">
        <v>111</v>
      </c>
      <c r="I1" s="37" t="s">
        <v>205</v>
      </c>
      <c r="J1" s="37" t="s">
        <v>112</v>
      </c>
      <c r="K1" s="37" t="s">
        <v>113</v>
      </c>
      <c r="L1" s="37" t="s">
        <v>114</v>
      </c>
      <c r="M1" s="38" t="s">
        <v>115</v>
      </c>
      <c r="N1" s="21" t="s">
        <v>49</v>
      </c>
      <c r="O1" s="21" t="s">
        <v>77</v>
      </c>
      <c r="P1" s="41" t="s">
        <v>211</v>
      </c>
      <c r="Q1" s="41" t="s">
        <v>212</v>
      </c>
      <c r="R1" s="41" t="s">
        <v>213</v>
      </c>
      <c r="S1" s="41" t="s">
        <v>214</v>
      </c>
    </row>
    <row r="2" spans="1:19" x14ac:dyDescent="0.2">
      <c r="A2" s="26" t="s">
        <v>34</v>
      </c>
      <c r="B2" s="22" t="str">
        <f ca="1">_xll.DFRST(MeasureExt_V)</f>
        <v>Comment</v>
      </c>
      <c r="C2" s="22" t="s">
        <v>44</v>
      </c>
      <c r="D2" s="6">
        <v>1</v>
      </c>
      <c r="E2" s="25" t="b">
        <v>1</v>
      </c>
      <c r="F2" s="26" t="s">
        <v>98</v>
      </c>
      <c r="G2" s="34" t="s">
        <v>40</v>
      </c>
      <c r="H2" s="26" t="s">
        <v>78</v>
      </c>
      <c r="I2" s="26" t="s">
        <v>9</v>
      </c>
      <c r="J2" s="26" t="s">
        <v>70</v>
      </c>
      <c r="K2" s="26" t="s">
        <v>79</v>
      </c>
      <c r="L2" s="26" t="s">
        <v>51</v>
      </c>
      <c r="M2" s="16" t="s">
        <v>67</v>
      </c>
      <c r="N2" s="27" t="s">
        <v>136</v>
      </c>
      <c r="O2" s="27" t="s">
        <v>100</v>
      </c>
      <c r="P2" s="39" t="s">
        <v>98</v>
      </c>
      <c r="Q2" s="39" t="s">
        <v>98</v>
      </c>
      <c r="R2" s="39" t="s">
        <v>98</v>
      </c>
      <c r="S2" s="39" t="s">
        <v>98</v>
      </c>
    </row>
    <row r="3" spans="1:19" x14ac:dyDescent="0.2">
      <c r="A3" s="22" t="s">
        <v>18</v>
      </c>
      <c r="B3" s="26" t="s">
        <v>117</v>
      </c>
      <c r="C3" s="26" t="s">
        <v>6</v>
      </c>
      <c r="D3" s="6">
        <v>1000</v>
      </c>
      <c r="E3" s="25" t="b">
        <v>0</v>
      </c>
      <c r="F3" s="25" t="s">
        <v>118</v>
      </c>
      <c r="G3" s="34" t="s">
        <v>41</v>
      </c>
      <c r="H3" s="22" t="str">
        <f ca="1">_xll.ELCOMP(Dim3Ext_V,"GEO Total",1)</f>
        <v>BELG</v>
      </c>
      <c r="I3" s="26" t="s">
        <v>8</v>
      </c>
      <c r="J3" s="26" t="s">
        <v>80</v>
      </c>
      <c r="K3" s="26" t="s">
        <v>71</v>
      </c>
      <c r="L3" s="22"/>
      <c r="M3" s="16" t="s">
        <v>66</v>
      </c>
      <c r="N3" s="27" t="s">
        <v>100</v>
      </c>
      <c r="O3" s="32" t="s">
        <v>136</v>
      </c>
      <c r="P3" s="39" t="s">
        <v>204</v>
      </c>
      <c r="Q3" s="39" t="s">
        <v>123</v>
      </c>
      <c r="R3" s="40" t="s">
        <v>118</v>
      </c>
      <c r="S3" s="40" t="s">
        <v>118</v>
      </c>
    </row>
    <row r="4" spans="1:19" x14ac:dyDescent="0.2">
      <c r="A4" s="26" t="s">
        <v>35</v>
      </c>
      <c r="B4" s="26" t="s">
        <v>120</v>
      </c>
      <c r="C4" s="26" t="s">
        <v>45</v>
      </c>
      <c r="D4" s="6">
        <v>1000000</v>
      </c>
      <c r="F4" s="26" t="s">
        <v>121</v>
      </c>
      <c r="G4" s="34" t="s">
        <v>153</v>
      </c>
      <c r="H4" s="22" t="str">
        <f ca="1">_xll.ELCOMP(Dim3Ext_V,"GEO Total",2)</f>
        <v>EUCE</v>
      </c>
      <c r="I4" s="26" t="s">
        <v>33</v>
      </c>
      <c r="J4" s="26" t="s">
        <v>81</v>
      </c>
      <c r="M4" s="16" t="s">
        <v>65</v>
      </c>
      <c r="P4" s="39"/>
      <c r="Q4" s="39" t="s">
        <v>129</v>
      </c>
      <c r="R4" s="39" t="s">
        <v>121</v>
      </c>
      <c r="S4" s="39" t="s">
        <v>121</v>
      </c>
    </row>
    <row r="5" spans="1:19" x14ac:dyDescent="0.2">
      <c r="F5" s="26" t="s">
        <v>123</v>
      </c>
      <c r="G5" s="34" t="s">
        <v>154</v>
      </c>
      <c r="H5" s="22" t="str">
        <f ca="1">_xll.ELCOMP(Dim3Ext_V,"GEO Total",3)</f>
        <v>EUNC</v>
      </c>
      <c r="I5" s="26" t="s">
        <v>82</v>
      </c>
      <c r="J5" s="26" t="s">
        <v>83</v>
      </c>
      <c r="M5" s="16" t="s">
        <v>64</v>
      </c>
      <c r="P5" s="39"/>
      <c r="Q5" s="39"/>
      <c r="R5" s="39" t="s">
        <v>125</v>
      </c>
      <c r="S5" s="39" t="s">
        <v>123</v>
      </c>
    </row>
    <row r="6" spans="1:19" x14ac:dyDescent="0.2">
      <c r="F6" s="26" t="s">
        <v>125</v>
      </c>
      <c r="G6" s="34" t="s">
        <v>155</v>
      </c>
      <c r="H6" s="22" t="str">
        <f ca="1">_xll.ELCOMP(Dim3Ext_V,"GEO Total",4)</f>
        <v>IFIN</v>
      </c>
      <c r="I6" s="26"/>
      <c r="J6" s="26" t="s">
        <v>84</v>
      </c>
      <c r="M6" s="16" t="s">
        <v>63</v>
      </c>
      <c r="P6" s="39"/>
      <c r="Q6" s="39"/>
      <c r="R6" s="39" t="s">
        <v>126</v>
      </c>
      <c r="S6" s="39" t="s">
        <v>125</v>
      </c>
    </row>
    <row r="7" spans="1:19" x14ac:dyDescent="0.2">
      <c r="F7" s="26" t="s">
        <v>126</v>
      </c>
      <c r="G7" s="34" t="s">
        <v>156</v>
      </c>
      <c r="H7" s="22" t="str">
        <f ca="1">_xll.ELCOMP(Dim3Ext_V,"GEO Total",5)</f>
        <v>NECE</v>
      </c>
      <c r="I7" s="26"/>
      <c r="J7" s="26" t="s">
        <v>85</v>
      </c>
      <c r="M7" s="16" t="s">
        <v>62</v>
      </c>
      <c r="P7" s="39"/>
      <c r="Q7" s="39"/>
      <c r="R7" s="39" t="s">
        <v>127</v>
      </c>
      <c r="S7" s="39" t="s">
        <v>126</v>
      </c>
    </row>
    <row r="8" spans="1:19" x14ac:dyDescent="0.2">
      <c r="F8" s="26" t="s">
        <v>127</v>
      </c>
      <c r="G8" s="34" t="s">
        <v>157</v>
      </c>
      <c r="H8" s="22" t="str">
        <f ca="1">_xll.ELCOMP(Dim3Ext_V,"GEO Total",6)</f>
        <v>NENC</v>
      </c>
      <c r="I8" s="26"/>
      <c r="J8" s="26" t="s">
        <v>86</v>
      </c>
      <c r="M8" s="16" t="s">
        <v>61</v>
      </c>
      <c r="P8" s="39"/>
      <c r="Q8" s="39"/>
      <c r="R8" s="39" t="s">
        <v>128</v>
      </c>
      <c r="S8" s="39" t="s">
        <v>127</v>
      </c>
    </row>
    <row r="9" spans="1:19" x14ac:dyDescent="0.2">
      <c r="F9" s="26" t="s">
        <v>128</v>
      </c>
      <c r="G9" s="34" t="s">
        <v>158</v>
      </c>
      <c r="H9" s="22" t="str">
        <f ca="1">_xll.ELCOMP(Dim3Ext_V,"GEO Total",7)</f>
        <v>OECE</v>
      </c>
      <c r="I9" s="26"/>
      <c r="J9" s="26"/>
      <c r="M9" s="16" t="s">
        <v>60</v>
      </c>
      <c r="P9" s="39"/>
      <c r="Q9" s="39"/>
      <c r="R9" s="39" t="s">
        <v>130</v>
      </c>
      <c r="S9" s="39" t="s">
        <v>128</v>
      </c>
    </row>
    <row r="10" spans="1:19" x14ac:dyDescent="0.2">
      <c r="F10" s="26" t="s">
        <v>129</v>
      </c>
      <c r="G10" s="34" t="s">
        <v>159</v>
      </c>
      <c r="I10" s="26"/>
      <c r="J10" s="26"/>
      <c r="M10" s="16" t="s">
        <v>59</v>
      </c>
      <c r="P10" s="39"/>
      <c r="Q10" s="39"/>
      <c r="R10" s="39" t="s">
        <v>131</v>
      </c>
      <c r="S10" s="39" t="s">
        <v>129</v>
      </c>
    </row>
    <row r="11" spans="1:19" x14ac:dyDescent="0.2">
      <c r="F11" s="26" t="s">
        <v>130</v>
      </c>
      <c r="G11" s="34" t="s">
        <v>160</v>
      </c>
      <c r="I11" s="26"/>
      <c r="J11" s="26"/>
      <c r="M11" s="16" t="s">
        <v>58</v>
      </c>
      <c r="P11" s="39"/>
      <c r="Q11" s="39"/>
      <c r="R11" s="39" t="s">
        <v>132</v>
      </c>
      <c r="S11" s="39" t="s">
        <v>130</v>
      </c>
    </row>
    <row r="12" spans="1:19" x14ac:dyDescent="0.2">
      <c r="F12" s="26" t="s">
        <v>131</v>
      </c>
      <c r="G12" s="34" t="s">
        <v>42</v>
      </c>
      <c r="I12" s="26"/>
      <c r="J12" s="26"/>
      <c r="M12" s="16" t="s">
        <v>57</v>
      </c>
      <c r="P12" s="39"/>
      <c r="Q12" s="39"/>
      <c r="R12" s="39" t="s">
        <v>133</v>
      </c>
      <c r="S12" s="39" t="s">
        <v>131</v>
      </c>
    </row>
    <row r="13" spans="1:19" x14ac:dyDescent="0.2">
      <c r="F13" s="26" t="s">
        <v>132</v>
      </c>
      <c r="G13" s="34" t="s">
        <v>161</v>
      </c>
      <c r="I13" s="26"/>
      <c r="J13" s="26"/>
      <c r="M13" s="16" t="s">
        <v>56</v>
      </c>
      <c r="P13" s="39"/>
      <c r="Q13" s="39"/>
      <c r="R13" s="39" t="s">
        <v>134</v>
      </c>
      <c r="S13" s="39" t="s">
        <v>204</v>
      </c>
    </row>
    <row r="14" spans="1:19" x14ac:dyDescent="0.2">
      <c r="F14" s="26" t="s">
        <v>133</v>
      </c>
      <c r="G14" s="34" t="s">
        <v>162</v>
      </c>
      <c r="I14" s="26"/>
      <c r="J14" s="26"/>
      <c r="M14" s="16" t="s">
        <v>55</v>
      </c>
      <c r="P14" s="39"/>
      <c r="Q14" s="39"/>
      <c r="R14" s="39" t="s">
        <v>135</v>
      </c>
      <c r="S14" s="39" t="s">
        <v>132</v>
      </c>
    </row>
    <row r="15" spans="1:19" x14ac:dyDescent="0.2">
      <c r="F15" s="26" t="s">
        <v>134</v>
      </c>
      <c r="G15" s="34" t="s">
        <v>163</v>
      </c>
      <c r="I15" s="26"/>
      <c r="J15" s="26"/>
      <c r="M15" s="16" t="s">
        <v>54</v>
      </c>
      <c r="P15" s="39"/>
      <c r="Q15" s="39"/>
      <c r="R15" s="39"/>
      <c r="S15" s="39" t="s">
        <v>133</v>
      </c>
    </row>
    <row r="16" spans="1:19" x14ac:dyDescent="0.2">
      <c r="F16" s="26" t="s">
        <v>135</v>
      </c>
      <c r="G16" s="34" t="s">
        <v>164</v>
      </c>
      <c r="I16" s="26"/>
      <c r="J16" s="26"/>
      <c r="M16" s="16" t="s">
        <v>53</v>
      </c>
      <c r="P16" s="39"/>
      <c r="Q16" s="39"/>
      <c r="R16" s="39"/>
      <c r="S16" s="39" t="s">
        <v>134</v>
      </c>
    </row>
    <row r="17" spans="6:19" x14ac:dyDescent="0.2">
      <c r="F17" s="35" t="s">
        <v>204</v>
      </c>
      <c r="G17" s="34" t="s">
        <v>165</v>
      </c>
      <c r="I17" s="26"/>
      <c r="J17" s="26"/>
      <c r="M17" s="16" t="s">
        <v>52</v>
      </c>
      <c r="P17" s="39"/>
      <c r="Q17" s="39"/>
      <c r="R17" s="39"/>
      <c r="S17" s="39" t="s">
        <v>135</v>
      </c>
    </row>
    <row r="18" spans="6:19" x14ac:dyDescent="0.2">
      <c r="G18" s="34" t="s">
        <v>166</v>
      </c>
      <c r="I18" s="26"/>
      <c r="J18" s="26"/>
      <c r="M18" s="16" t="s">
        <v>50</v>
      </c>
    </row>
    <row r="19" spans="6:19" x14ac:dyDescent="0.2">
      <c r="G19" s="34" t="s">
        <v>167</v>
      </c>
      <c r="I19" s="26"/>
      <c r="J19" s="26"/>
      <c r="M19" s="16" t="s">
        <v>124</v>
      </c>
    </row>
    <row r="20" spans="6:19" x14ac:dyDescent="0.2">
      <c r="G20" s="34" t="s">
        <v>168</v>
      </c>
      <c r="I20" s="26"/>
      <c r="J20" s="26"/>
      <c r="M20" s="16" t="s">
        <v>122</v>
      </c>
    </row>
    <row r="21" spans="6:19" x14ac:dyDescent="0.2">
      <c r="G21" s="34" t="s">
        <v>169</v>
      </c>
      <c r="I21" s="26"/>
      <c r="J21" s="26"/>
      <c r="M21" s="16" t="s">
        <v>119</v>
      </c>
    </row>
    <row r="22" spans="6:19" x14ac:dyDescent="0.2">
      <c r="G22" s="34" t="s">
        <v>170</v>
      </c>
      <c r="I22" s="26"/>
      <c r="J22" s="26"/>
      <c r="M22" s="16" t="s">
        <v>116</v>
      </c>
    </row>
    <row r="23" spans="6:19" x14ac:dyDescent="0.2">
      <c r="G23" s="34" t="s">
        <v>171</v>
      </c>
      <c r="I23" s="26"/>
      <c r="J23" s="26"/>
      <c r="M23" s="16" t="s">
        <v>137</v>
      </c>
    </row>
    <row r="24" spans="6:19" x14ac:dyDescent="0.2">
      <c r="G24" s="34" t="s">
        <v>172</v>
      </c>
      <c r="I24" s="26"/>
      <c r="J24" s="26"/>
      <c r="M24" s="16" t="s">
        <v>138</v>
      </c>
    </row>
    <row r="25" spans="6:19" ht="12" customHeight="1" x14ac:dyDescent="0.2">
      <c r="G25" s="34" t="s">
        <v>173</v>
      </c>
      <c r="I25" s="26"/>
      <c r="J25" s="26"/>
      <c r="M25" s="16" t="s">
        <v>139</v>
      </c>
    </row>
    <row r="26" spans="6:19" x14ac:dyDescent="0.2">
      <c r="G26" s="34" t="s">
        <v>174</v>
      </c>
      <c r="I26" s="26"/>
      <c r="J26" s="26"/>
      <c r="M26" s="16" t="s">
        <v>140</v>
      </c>
    </row>
    <row r="27" spans="6:19" x14ac:dyDescent="0.2">
      <c r="G27" s="34" t="s">
        <v>175</v>
      </c>
      <c r="I27" s="26"/>
      <c r="J27" s="26"/>
      <c r="M27" s="16" t="s">
        <v>141</v>
      </c>
    </row>
    <row r="28" spans="6:19" x14ac:dyDescent="0.2">
      <c r="G28" s="34" t="s">
        <v>176</v>
      </c>
      <c r="I28" s="26"/>
      <c r="J28" s="26"/>
      <c r="M28" s="16" t="s">
        <v>142</v>
      </c>
    </row>
    <row r="29" spans="6:19" x14ac:dyDescent="0.2">
      <c r="G29" s="34" t="s">
        <v>177</v>
      </c>
      <c r="I29" s="26"/>
      <c r="J29" s="26"/>
      <c r="M29" s="16" t="s">
        <v>143</v>
      </c>
    </row>
    <row r="30" spans="6:19" x14ac:dyDescent="0.2">
      <c r="F30" s="32"/>
      <c r="G30" s="34" t="s">
        <v>178</v>
      </c>
      <c r="I30" s="26"/>
      <c r="J30" s="26"/>
      <c r="M30" s="16" t="s">
        <v>144</v>
      </c>
    </row>
    <row r="31" spans="6:19" x14ac:dyDescent="0.2">
      <c r="F31" s="32"/>
      <c r="G31" s="34" t="s">
        <v>179</v>
      </c>
      <c r="I31" s="26"/>
      <c r="J31" s="26"/>
      <c r="M31" s="16" t="s">
        <v>145</v>
      </c>
    </row>
    <row r="32" spans="6:19" x14ac:dyDescent="0.2">
      <c r="F32" s="32"/>
      <c r="G32" s="34" t="s">
        <v>180</v>
      </c>
      <c r="I32" s="26"/>
      <c r="J32" s="26"/>
      <c r="M32" s="16" t="s">
        <v>146</v>
      </c>
    </row>
    <row r="33" spans="6:13" x14ac:dyDescent="0.2">
      <c r="F33" s="32"/>
      <c r="G33" s="34" t="s">
        <v>181</v>
      </c>
      <c r="I33" s="26"/>
      <c r="J33" s="26"/>
      <c r="M33" s="16" t="s">
        <v>147</v>
      </c>
    </row>
    <row r="34" spans="6:13" x14ac:dyDescent="0.2">
      <c r="F34" s="32"/>
      <c r="G34" s="34" t="s">
        <v>182</v>
      </c>
      <c r="I34" s="26"/>
      <c r="J34" s="26"/>
      <c r="M34" s="16" t="s">
        <v>148</v>
      </c>
    </row>
    <row r="35" spans="6:13" x14ac:dyDescent="0.2">
      <c r="F35" s="32"/>
      <c r="G35" s="34" t="s">
        <v>183</v>
      </c>
      <c r="I35" s="26"/>
      <c r="J35" s="26"/>
      <c r="M35" s="16" t="s">
        <v>149</v>
      </c>
    </row>
    <row r="36" spans="6:13" x14ac:dyDescent="0.2">
      <c r="F36" s="32"/>
      <c r="G36" s="34" t="s">
        <v>184</v>
      </c>
      <c r="I36" s="26"/>
      <c r="J36" s="26"/>
      <c r="M36" s="16" t="s">
        <v>150</v>
      </c>
    </row>
    <row r="37" spans="6:13" x14ac:dyDescent="0.2">
      <c r="F37" s="32"/>
      <c r="G37" s="34" t="s">
        <v>185</v>
      </c>
      <c r="I37" s="26"/>
      <c r="J37" s="26"/>
      <c r="M37" s="16" t="s">
        <v>151</v>
      </c>
    </row>
    <row r="38" spans="6:13" x14ac:dyDescent="0.2">
      <c r="F38" s="32"/>
      <c r="G38" s="34" t="s">
        <v>186</v>
      </c>
      <c r="I38" s="26"/>
      <c r="J38" s="26"/>
      <c r="M38" s="16" t="s">
        <v>152</v>
      </c>
    </row>
    <row r="39" spans="6:13" x14ac:dyDescent="0.2">
      <c r="F39" s="32"/>
      <c r="G39" s="34" t="s">
        <v>187</v>
      </c>
      <c r="I39" s="26"/>
      <c r="J39" s="26"/>
    </row>
    <row r="40" spans="6:13" x14ac:dyDescent="0.2">
      <c r="F40" s="32"/>
      <c r="G40" s="34" t="s">
        <v>188</v>
      </c>
      <c r="I40" s="26"/>
      <c r="J40" s="26"/>
    </row>
    <row r="41" spans="6:13" x14ac:dyDescent="0.2">
      <c r="F41" s="32"/>
      <c r="G41" s="34" t="s">
        <v>189</v>
      </c>
      <c r="I41" s="26"/>
      <c r="J41" s="26"/>
    </row>
    <row r="42" spans="6:13" x14ac:dyDescent="0.2">
      <c r="F42" s="32"/>
      <c r="G42" s="34" t="s">
        <v>190</v>
      </c>
      <c r="I42" s="26"/>
      <c r="J42" s="26"/>
    </row>
    <row r="43" spans="6:13" x14ac:dyDescent="0.2">
      <c r="F43" s="32"/>
      <c r="G43" s="34" t="s">
        <v>191</v>
      </c>
      <c r="I43" s="26"/>
      <c r="J43" s="26"/>
    </row>
    <row r="44" spans="6:13" x14ac:dyDescent="0.2">
      <c r="F44" s="32"/>
      <c r="G44" s="34" t="s">
        <v>192</v>
      </c>
      <c r="I44" s="26"/>
      <c r="J44" s="26"/>
    </row>
    <row r="45" spans="6:13" x14ac:dyDescent="0.2">
      <c r="F45" s="32"/>
      <c r="G45" s="34" t="s">
        <v>193</v>
      </c>
      <c r="I45" s="26"/>
      <c r="J45" s="26"/>
    </row>
    <row r="46" spans="6:13" x14ac:dyDescent="0.2">
      <c r="F46" s="32"/>
      <c r="G46" s="34" t="s">
        <v>194</v>
      </c>
      <c r="I46" s="26"/>
      <c r="J46" s="26"/>
    </row>
    <row r="47" spans="6:13" x14ac:dyDescent="0.2">
      <c r="F47" s="32"/>
      <c r="G47" s="34" t="s">
        <v>195</v>
      </c>
      <c r="I47" s="26"/>
      <c r="J47" s="26"/>
    </row>
    <row r="48" spans="6:13" x14ac:dyDescent="0.2">
      <c r="F48" s="32"/>
      <c r="G48" s="34" t="s">
        <v>196</v>
      </c>
      <c r="I48" s="26"/>
      <c r="J48" s="26"/>
    </row>
    <row r="49" spans="6:10" x14ac:dyDescent="0.2">
      <c r="F49" s="32"/>
      <c r="G49" s="34" t="s">
        <v>197</v>
      </c>
      <c r="I49" s="26"/>
      <c r="J49" s="26"/>
    </row>
    <row r="50" spans="6:10" x14ac:dyDescent="0.2">
      <c r="F50" s="32"/>
      <c r="G50" s="34" t="s">
        <v>198</v>
      </c>
      <c r="I50" s="26"/>
      <c r="J50" s="26"/>
    </row>
    <row r="51" spans="6:10" x14ac:dyDescent="0.2">
      <c r="F51" s="32"/>
      <c r="G51" s="34" t="s">
        <v>199</v>
      </c>
      <c r="I51" s="26"/>
      <c r="J51" s="26"/>
    </row>
    <row r="52" spans="6:10" x14ac:dyDescent="0.2">
      <c r="F52" s="32"/>
      <c r="G52" s="34" t="s">
        <v>200</v>
      </c>
      <c r="I52" s="26"/>
      <c r="J52" s="26"/>
    </row>
    <row r="53" spans="6:10" x14ac:dyDescent="0.2">
      <c r="F53" s="32"/>
      <c r="G53" s="34" t="s">
        <v>201</v>
      </c>
      <c r="I53" s="26"/>
      <c r="J53" s="26"/>
    </row>
    <row r="54" spans="6:10" x14ac:dyDescent="0.2">
      <c r="F54" s="32"/>
      <c r="G54" s="34" t="s">
        <v>202</v>
      </c>
      <c r="I54" s="26"/>
      <c r="J54" s="26"/>
    </row>
    <row r="55" spans="6:10" x14ac:dyDescent="0.2">
      <c r="F55" s="32"/>
      <c r="G55" s="34" t="s">
        <v>203</v>
      </c>
      <c r="I55" s="26"/>
      <c r="J55" s="26"/>
    </row>
    <row r="56" spans="6:10" x14ac:dyDescent="0.2">
      <c r="F56" s="32"/>
      <c r="G56" s="42" t="s">
        <v>220</v>
      </c>
      <c r="I56" s="26"/>
      <c r="J56" s="26"/>
    </row>
    <row r="57" spans="6:10" x14ac:dyDescent="0.2">
      <c r="G57" s="32"/>
      <c r="I57" s="26"/>
      <c r="J57" s="26"/>
    </row>
    <row r="58" spans="6:10" x14ac:dyDescent="0.2">
      <c r="G58" s="32"/>
      <c r="I58" s="26"/>
      <c r="J58" s="26"/>
    </row>
    <row r="59" spans="6:10" x14ac:dyDescent="0.2">
      <c r="I59" s="26"/>
      <c r="J59" s="26"/>
    </row>
    <row r="60" spans="6:10" x14ac:dyDescent="0.2">
      <c r="G60" s="32"/>
      <c r="I60" s="26"/>
      <c r="J60" s="26"/>
    </row>
    <row r="61" spans="6:10" x14ac:dyDescent="0.2">
      <c r="I61" s="26"/>
      <c r="J61" s="26"/>
    </row>
    <row r="62" spans="6:10" x14ac:dyDescent="0.2">
      <c r="I62" s="26"/>
      <c r="J62" s="26"/>
    </row>
    <row r="63" spans="6:10" x14ac:dyDescent="0.2">
      <c r="G63" s="32"/>
      <c r="I63" s="26"/>
      <c r="J63" s="26"/>
    </row>
    <row r="64" spans="6:10" x14ac:dyDescent="0.2">
      <c r="I64" s="26"/>
      <c r="J64" s="26"/>
    </row>
    <row r="65" spans="7:10" x14ac:dyDescent="0.2">
      <c r="I65" s="26"/>
      <c r="J65" s="26"/>
    </row>
    <row r="66" spans="7:10" x14ac:dyDescent="0.2">
      <c r="I66" s="26"/>
      <c r="J66" s="26"/>
    </row>
    <row r="67" spans="7:10" x14ac:dyDescent="0.2">
      <c r="G67" s="32"/>
      <c r="I67" s="26"/>
      <c r="J67" s="26"/>
    </row>
    <row r="68" spans="7:10" x14ac:dyDescent="0.2">
      <c r="G68" s="32"/>
      <c r="I68" s="26"/>
      <c r="J68" s="26"/>
    </row>
    <row r="69" spans="7:10" x14ac:dyDescent="0.2">
      <c r="G69" s="32"/>
      <c r="I69" s="26"/>
      <c r="J69" s="26"/>
    </row>
    <row r="70" spans="7:10" x14ac:dyDescent="0.2">
      <c r="G70" s="32"/>
      <c r="I70" s="26"/>
      <c r="J70" s="26"/>
    </row>
    <row r="71" spans="7:10" x14ac:dyDescent="0.2">
      <c r="G71" s="32"/>
      <c r="I71" s="26"/>
      <c r="J71" s="26"/>
    </row>
    <row r="72" spans="7:10" x14ac:dyDescent="0.2">
      <c r="G72" s="32"/>
      <c r="I72" s="26"/>
      <c r="J72" s="26"/>
    </row>
    <row r="73" spans="7:10" x14ac:dyDescent="0.2">
      <c r="I73" s="26"/>
      <c r="J73" s="26"/>
    </row>
    <row r="74" spans="7:10" x14ac:dyDescent="0.2">
      <c r="G74" s="32"/>
      <c r="I74" s="26"/>
      <c r="J74" s="26"/>
    </row>
    <row r="75" spans="7:10" x14ac:dyDescent="0.2">
      <c r="G75" s="32"/>
      <c r="I75" s="26"/>
      <c r="J75" s="26"/>
    </row>
    <row r="76" spans="7:10" x14ac:dyDescent="0.2">
      <c r="I76" s="26"/>
      <c r="J76" s="26"/>
    </row>
    <row r="77" spans="7:10" x14ac:dyDescent="0.2">
      <c r="I77" s="26"/>
      <c r="J77" s="26"/>
    </row>
    <row r="78" spans="7:10" x14ac:dyDescent="0.2">
      <c r="I78" s="26"/>
      <c r="J78" s="26"/>
    </row>
    <row r="79" spans="7:10" x14ac:dyDescent="0.2">
      <c r="I79" s="26"/>
      <c r="J79" s="26"/>
    </row>
    <row r="80" spans="7:10" x14ac:dyDescent="0.2">
      <c r="I80" s="26"/>
      <c r="J80" s="26"/>
    </row>
    <row r="81" spans="9:10" x14ac:dyDescent="0.2">
      <c r="I81" s="26"/>
      <c r="J81" s="26"/>
    </row>
    <row r="82" spans="9:10" x14ac:dyDescent="0.2">
      <c r="I82" s="26"/>
      <c r="J82" s="26"/>
    </row>
    <row r="83" spans="9:10" x14ac:dyDescent="0.2">
      <c r="I83" s="26"/>
      <c r="J83" s="26"/>
    </row>
    <row r="84" spans="9:10" x14ac:dyDescent="0.2">
      <c r="I84" s="26"/>
      <c r="J84" s="26"/>
    </row>
    <row r="85" spans="9:10" x14ac:dyDescent="0.2">
      <c r="I85" s="26"/>
      <c r="J85" s="26"/>
    </row>
    <row r="86" spans="9:10" x14ac:dyDescent="0.2">
      <c r="I86" s="26"/>
      <c r="J86" s="26"/>
    </row>
    <row r="87" spans="9:10" x14ac:dyDescent="0.2">
      <c r="I87" s="26"/>
      <c r="J87" s="26"/>
    </row>
    <row r="88" spans="9:10" x14ac:dyDescent="0.2">
      <c r="I88" s="26"/>
      <c r="J88" s="26"/>
    </row>
    <row r="89" spans="9:10" x14ac:dyDescent="0.2">
      <c r="I89" s="26"/>
      <c r="J89" s="26"/>
    </row>
    <row r="90" spans="9:10" x14ac:dyDescent="0.2">
      <c r="I90" s="26"/>
      <c r="J90" s="26"/>
    </row>
    <row r="91" spans="9:10" x14ac:dyDescent="0.2">
      <c r="I91" s="26"/>
      <c r="J91" s="26"/>
    </row>
    <row r="92" spans="9:10" x14ac:dyDescent="0.2">
      <c r="I92" s="26"/>
      <c r="J92" s="26"/>
    </row>
    <row r="93" spans="9:10" x14ac:dyDescent="0.2">
      <c r="I93" s="26"/>
      <c r="J93" s="26"/>
    </row>
    <row r="94" spans="9:10" x14ac:dyDescent="0.2">
      <c r="I94" s="26"/>
      <c r="J94" s="26"/>
    </row>
    <row r="95" spans="9:10" x14ac:dyDescent="0.2">
      <c r="I95" s="26"/>
      <c r="J95" s="26"/>
    </row>
    <row r="96" spans="9:10" x14ac:dyDescent="0.2">
      <c r="I96" s="26"/>
      <c r="J96" s="26"/>
    </row>
    <row r="97" spans="9:10" x14ac:dyDescent="0.2">
      <c r="I97" s="26"/>
      <c r="J97" s="26"/>
    </row>
    <row r="98" spans="9:10" x14ac:dyDescent="0.2">
      <c r="I98" s="26"/>
      <c r="J98" s="26"/>
    </row>
    <row r="99" spans="9:10" x14ac:dyDescent="0.2">
      <c r="I99" s="26"/>
      <c r="J99" s="26"/>
    </row>
    <row r="100" spans="9:10" x14ac:dyDescent="0.2">
      <c r="I100" s="26"/>
      <c r="J100" s="26"/>
    </row>
    <row r="101" spans="9:10" x14ac:dyDescent="0.2">
      <c r="I101" s="26"/>
      <c r="J101" s="26"/>
    </row>
    <row r="102" spans="9:10" x14ac:dyDescent="0.2">
      <c r="I102" s="26"/>
      <c r="J102" s="26"/>
    </row>
    <row r="103" spans="9:10" x14ac:dyDescent="0.2">
      <c r="I103" s="26"/>
      <c r="J103" s="26"/>
    </row>
    <row r="104" spans="9:10" x14ac:dyDescent="0.2">
      <c r="I104" s="26"/>
      <c r="J104" s="26"/>
    </row>
    <row r="105" spans="9:10" x14ac:dyDescent="0.2">
      <c r="I105" s="26"/>
      <c r="J105" s="26"/>
    </row>
    <row r="106" spans="9:10" x14ac:dyDescent="0.2">
      <c r="I106" s="26"/>
      <c r="J106" s="26"/>
    </row>
    <row r="107" spans="9:10" x14ac:dyDescent="0.2">
      <c r="I107" s="26"/>
      <c r="J107" s="26"/>
    </row>
    <row r="108" spans="9:10" x14ac:dyDescent="0.2">
      <c r="I108" s="26"/>
      <c r="J108" s="26"/>
    </row>
    <row r="109" spans="9:10" x14ac:dyDescent="0.2">
      <c r="I109" s="26"/>
      <c r="J109" s="26"/>
    </row>
    <row r="110" spans="9:10" x14ac:dyDescent="0.2">
      <c r="I110" s="26"/>
      <c r="J110" s="26"/>
    </row>
    <row r="111" spans="9:10" x14ac:dyDescent="0.2">
      <c r="I111" s="26"/>
      <c r="J111" s="26"/>
    </row>
    <row r="112" spans="9:10" x14ac:dyDescent="0.2">
      <c r="I112" s="26"/>
      <c r="J112" s="26"/>
    </row>
    <row r="113" spans="9:10" x14ac:dyDescent="0.2">
      <c r="I113" s="26"/>
      <c r="J113" s="26"/>
    </row>
    <row r="114" spans="9:10" x14ac:dyDescent="0.2">
      <c r="I114" s="26"/>
      <c r="J114" s="26"/>
    </row>
    <row r="115" spans="9:10" x14ac:dyDescent="0.2">
      <c r="I115" s="26"/>
      <c r="J115" s="26"/>
    </row>
    <row r="116" spans="9:10" x14ac:dyDescent="0.2">
      <c r="I116" s="26"/>
      <c r="J116" s="26"/>
    </row>
    <row r="117" spans="9:10" x14ac:dyDescent="0.2">
      <c r="I117" s="26"/>
      <c r="J117" s="26"/>
    </row>
    <row r="118" spans="9:10" x14ac:dyDescent="0.2">
      <c r="I118" s="26"/>
      <c r="J118" s="26"/>
    </row>
    <row r="119" spans="9:10" x14ac:dyDescent="0.2">
      <c r="I119" s="26"/>
      <c r="J119" s="26"/>
    </row>
    <row r="120" spans="9:10" x14ac:dyDescent="0.2">
      <c r="I120" s="26"/>
      <c r="J120" s="26"/>
    </row>
    <row r="121" spans="9:10" x14ac:dyDescent="0.2">
      <c r="I121" s="26"/>
      <c r="J121" s="26"/>
    </row>
    <row r="122" spans="9:10" x14ac:dyDescent="0.2">
      <c r="I122" s="26"/>
      <c r="J122" s="26"/>
    </row>
    <row r="123" spans="9:10" x14ac:dyDescent="0.2">
      <c r="I123" s="26"/>
      <c r="J123" s="26"/>
    </row>
    <row r="124" spans="9:10" x14ac:dyDescent="0.2">
      <c r="I124" s="26"/>
      <c r="J124" s="26"/>
    </row>
    <row r="125" spans="9:10" x14ac:dyDescent="0.2">
      <c r="I125" s="26"/>
      <c r="J125" s="26"/>
    </row>
    <row r="126" spans="9:10" x14ac:dyDescent="0.2">
      <c r="I126" s="26"/>
      <c r="J126" s="26"/>
    </row>
    <row r="127" spans="9:10" x14ac:dyDescent="0.2">
      <c r="I127" s="26"/>
      <c r="J127" s="26"/>
    </row>
    <row r="128" spans="9:10" x14ac:dyDescent="0.2">
      <c r="I128" s="26"/>
      <c r="J128" s="26"/>
    </row>
    <row r="129" spans="9:10" x14ac:dyDescent="0.2">
      <c r="I129" s="26"/>
      <c r="J129" s="26"/>
    </row>
    <row r="130" spans="9:10" x14ac:dyDescent="0.2">
      <c r="I130" s="26"/>
      <c r="J130" s="26"/>
    </row>
    <row r="131" spans="9:10" x14ac:dyDescent="0.2">
      <c r="I131" s="26"/>
      <c r="J131" s="26"/>
    </row>
    <row r="132" spans="9:10" x14ac:dyDescent="0.2">
      <c r="I132" s="26"/>
      <c r="J132" s="26"/>
    </row>
    <row r="133" spans="9:10" x14ac:dyDescent="0.2">
      <c r="I133" s="26"/>
      <c r="J133" s="26"/>
    </row>
    <row r="134" spans="9:10" x14ac:dyDescent="0.2">
      <c r="I134" s="26"/>
      <c r="J134" s="26"/>
    </row>
    <row r="135" spans="9:10" x14ac:dyDescent="0.2">
      <c r="I135" s="26"/>
      <c r="J135" s="26"/>
    </row>
    <row r="136" spans="9:10" x14ac:dyDescent="0.2">
      <c r="I136" s="26"/>
      <c r="J136" s="26"/>
    </row>
    <row r="137" spans="9:10" x14ac:dyDescent="0.2">
      <c r="I137" s="26"/>
      <c r="J137" s="26"/>
    </row>
    <row r="138" spans="9:10" x14ac:dyDescent="0.2">
      <c r="I138" s="26"/>
      <c r="J138" s="26"/>
    </row>
    <row r="139" spans="9:10" x14ac:dyDescent="0.2">
      <c r="I139" s="26"/>
      <c r="J139" s="26"/>
    </row>
    <row r="140" spans="9:10" x14ac:dyDescent="0.2">
      <c r="I140" s="26"/>
      <c r="J140" s="26"/>
    </row>
    <row r="141" spans="9:10" x14ac:dyDescent="0.2">
      <c r="I141" s="26"/>
      <c r="J141" s="26"/>
    </row>
    <row r="142" spans="9:10" x14ac:dyDescent="0.2">
      <c r="I142" s="26"/>
      <c r="J142" s="26"/>
    </row>
    <row r="143" spans="9:10" x14ac:dyDescent="0.2">
      <c r="I143" s="26"/>
      <c r="J143" s="26"/>
    </row>
    <row r="144" spans="9:10" x14ac:dyDescent="0.2">
      <c r="I144" s="26"/>
      <c r="J144" s="26"/>
    </row>
    <row r="145" spans="9:10" x14ac:dyDescent="0.2">
      <c r="I145" s="26"/>
      <c r="J145" s="26"/>
    </row>
    <row r="146" spans="9:10" x14ac:dyDescent="0.2">
      <c r="I146" s="26"/>
      <c r="J146" s="26"/>
    </row>
    <row r="147" spans="9:10" x14ac:dyDescent="0.2">
      <c r="I147" s="26"/>
      <c r="J147" s="26"/>
    </row>
    <row r="148" spans="9:10" x14ac:dyDescent="0.2">
      <c r="I148" s="26"/>
      <c r="J148" s="26"/>
    </row>
    <row r="149" spans="9:10" x14ac:dyDescent="0.2">
      <c r="I149" s="26"/>
      <c r="J149" s="26"/>
    </row>
    <row r="150" spans="9:10" x14ac:dyDescent="0.2">
      <c r="I150" s="26"/>
      <c r="J150" s="26"/>
    </row>
  </sheetData>
  <sortState ref="G31:G88">
    <sortCondition ref="G31:G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M77"/>
  <sheetViews>
    <sheetView showGridLines="0" tabSelected="1" workbookViewId="0">
      <selection activeCell="J14" sqref="J14"/>
    </sheetView>
  </sheetViews>
  <sheetFormatPr defaultColWidth="9.140625" defaultRowHeight="12.75" x14ac:dyDescent="0.2"/>
  <cols>
    <col min="1" max="1" width="2.7109375" style="356" customWidth="1"/>
    <col min="2" max="2" width="54.28515625" style="356" customWidth="1"/>
    <col min="3" max="3" width="11.140625" style="355" customWidth="1"/>
    <col min="4" max="4" width="10.5703125" style="355" customWidth="1"/>
    <col min="5" max="5" width="12.42578125" style="356" customWidth="1"/>
    <col min="6" max="6" width="12" style="356" customWidth="1"/>
    <col min="7" max="7" width="13.140625" style="356" customWidth="1"/>
    <col min="8" max="8" width="11.140625" style="356" customWidth="1"/>
    <col min="9" max="9" width="9.140625" style="356"/>
    <col min="10" max="10" width="11.42578125" style="356" customWidth="1"/>
    <col min="11" max="11" width="10.140625" style="356" customWidth="1"/>
    <col min="12" max="12" width="10.140625" style="356" bestFit="1" customWidth="1"/>
    <col min="13" max="16384" width="9.140625" style="356"/>
  </cols>
  <sheetData>
    <row r="3" spans="2:12" ht="20.25" x14ac:dyDescent="0.3">
      <c r="B3" s="354" t="s">
        <v>410</v>
      </c>
    </row>
    <row r="5" spans="2:12" x14ac:dyDescent="0.2">
      <c r="B5" s="355"/>
      <c r="E5" s="355"/>
    </row>
    <row r="6" spans="2:12" s="355" customFormat="1" ht="13.5" thickBot="1" x14ac:dyDescent="0.25">
      <c r="B6" s="357" t="s">
        <v>510</v>
      </c>
      <c r="C6" s="358" t="s">
        <v>585</v>
      </c>
      <c r="D6" s="358" t="s">
        <v>509</v>
      </c>
      <c r="E6" s="359" t="s">
        <v>365</v>
      </c>
      <c r="F6" s="359" t="s">
        <v>586</v>
      </c>
      <c r="G6" s="358" t="s">
        <v>587</v>
      </c>
      <c r="I6" s="360"/>
      <c r="J6" s="360"/>
      <c r="K6" s="360"/>
      <c r="L6" s="360"/>
    </row>
    <row r="7" spans="2:12" s="355" customFormat="1" ht="14.1" customHeight="1" x14ac:dyDescent="0.2">
      <c r="B7" s="361" t="s">
        <v>511</v>
      </c>
      <c r="C7" s="362">
        <v>855</v>
      </c>
      <c r="D7" s="363">
        <v>630</v>
      </c>
      <c r="E7" s="363">
        <v>721</v>
      </c>
      <c r="F7" s="362">
        <v>1485</v>
      </c>
      <c r="G7" s="363">
        <v>1113</v>
      </c>
    </row>
    <row r="8" spans="2:12" s="355" customFormat="1" ht="13.5" thickBot="1" x14ac:dyDescent="0.25">
      <c r="B8" s="364" t="s">
        <v>512</v>
      </c>
      <c r="C8" s="365" t="s">
        <v>590</v>
      </c>
      <c r="D8" s="366" t="s">
        <v>513</v>
      </c>
      <c r="E8" s="366" t="s">
        <v>567</v>
      </c>
      <c r="F8" s="365" t="s">
        <v>591</v>
      </c>
      <c r="G8" s="366" t="s">
        <v>592</v>
      </c>
    </row>
    <row r="9" spans="2:12" s="355" customFormat="1" ht="25.5" x14ac:dyDescent="0.2">
      <c r="B9" s="361" t="s">
        <v>515</v>
      </c>
      <c r="C9" s="362"/>
      <c r="D9" s="363"/>
      <c r="E9" s="363"/>
      <c r="F9" s="362"/>
      <c r="G9" s="363"/>
    </row>
    <row r="10" spans="2:12" s="355" customFormat="1" x14ac:dyDescent="0.2">
      <c r="B10" s="361" t="s">
        <v>412</v>
      </c>
      <c r="C10" s="362">
        <v>483</v>
      </c>
      <c r="D10" s="363">
        <v>301</v>
      </c>
      <c r="E10" s="363">
        <v>371</v>
      </c>
      <c r="F10" s="362">
        <v>785</v>
      </c>
      <c r="G10" s="363">
        <v>579</v>
      </c>
    </row>
    <row r="11" spans="2:12" s="355" customFormat="1" x14ac:dyDescent="0.2">
      <c r="B11" s="361" t="s">
        <v>413</v>
      </c>
      <c r="C11" s="362">
        <v>183</v>
      </c>
      <c r="D11" s="363">
        <v>181</v>
      </c>
      <c r="E11" s="363">
        <v>191</v>
      </c>
      <c r="F11" s="362">
        <v>364</v>
      </c>
      <c r="G11" s="363">
        <v>320</v>
      </c>
    </row>
    <row r="12" spans="2:12" s="355" customFormat="1" x14ac:dyDescent="0.2">
      <c r="B12" s="361" t="s">
        <v>414</v>
      </c>
      <c r="C12" s="362">
        <v>177</v>
      </c>
      <c r="D12" s="363">
        <v>114</v>
      </c>
      <c r="E12" s="363">
        <v>123</v>
      </c>
      <c r="F12" s="362">
        <v>292</v>
      </c>
      <c r="G12" s="363">
        <v>183</v>
      </c>
    </row>
    <row r="13" spans="2:12" s="355" customFormat="1" ht="13.5" thickBot="1" x14ac:dyDescent="0.25">
      <c r="B13" s="364" t="s">
        <v>415</v>
      </c>
      <c r="C13" s="365">
        <v>12</v>
      </c>
      <c r="D13" s="366">
        <v>33</v>
      </c>
      <c r="E13" s="366">
        <v>37</v>
      </c>
      <c r="F13" s="365">
        <v>45</v>
      </c>
      <c r="G13" s="366">
        <v>31</v>
      </c>
    </row>
    <row r="14" spans="2:12" s="355" customFormat="1" ht="13.5" thickBot="1" x14ac:dyDescent="0.25">
      <c r="B14" s="367" t="s">
        <v>416</v>
      </c>
      <c r="C14" s="368" t="s">
        <v>593</v>
      </c>
      <c r="D14" s="369" t="s">
        <v>516</v>
      </c>
      <c r="E14" s="369" t="s">
        <v>594</v>
      </c>
      <c r="F14" s="368" t="s">
        <v>593</v>
      </c>
      <c r="G14" s="369" t="s">
        <v>594</v>
      </c>
    </row>
    <row r="15" spans="2:12" ht="12.75" customHeight="1" x14ac:dyDescent="0.2">
      <c r="B15" s="370"/>
      <c r="C15" s="6"/>
      <c r="D15" s="6"/>
      <c r="E15" s="6"/>
      <c r="F15" s="6"/>
      <c r="G15" s="6"/>
    </row>
    <row r="16" spans="2:12" x14ac:dyDescent="0.15">
      <c r="B16" s="371"/>
      <c r="C16" s="372"/>
      <c r="D16" s="372"/>
      <c r="E16" s="372"/>
    </row>
    <row r="17" spans="2:9" s="355" customFormat="1" x14ac:dyDescent="0.2">
      <c r="B17" s="373" t="s">
        <v>557</v>
      </c>
      <c r="C17" s="424" t="s">
        <v>585</v>
      </c>
      <c r="D17" s="424" t="s">
        <v>509</v>
      </c>
      <c r="E17" s="424" t="s">
        <v>367</v>
      </c>
      <c r="F17" s="424" t="s">
        <v>366</v>
      </c>
      <c r="G17" s="424" t="s">
        <v>365</v>
      </c>
      <c r="H17" s="424" t="s">
        <v>586</v>
      </c>
      <c r="I17" s="424" t="s">
        <v>587</v>
      </c>
    </row>
    <row r="18" spans="2:9" s="355" customFormat="1" ht="13.5" thickBot="1" x14ac:dyDescent="0.25">
      <c r="B18" s="357" t="s">
        <v>417</v>
      </c>
      <c r="C18" s="425"/>
      <c r="D18" s="425"/>
      <c r="E18" s="425"/>
      <c r="F18" s="425"/>
      <c r="G18" s="425"/>
      <c r="H18" s="425"/>
      <c r="I18" s="425"/>
    </row>
    <row r="19" spans="2:9" s="355" customFormat="1" x14ac:dyDescent="0.2">
      <c r="B19" s="361" t="s">
        <v>368</v>
      </c>
      <c r="C19" s="362">
        <v>1028</v>
      </c>
      <c r="D19" s="374">
        <v>1025</v>
      </c>
      <c r="E19" s="363">
        <v>1057</v>
      </c>
      <c r="F19" s="363">
        <v>1064</v>
      </c>
      <c r="G19" s="374">
        <v>1070</v>
      </c>
      <c r="H19" s="362">
        <v>2052</v>
      </c>
      <c r="I19" s="363">
        <v>2137</v>
      </c>
    </row>
    <row r="20" spans="2:9" s="355" customFormat="1" x14ac:dyDescent="0.2">
      <c r="B20" s="375" t="s">
        <v>369</v>
      </c>
      <c r="C20" s="362">
        <v>179</v>
      </c>
      <c r="D20" s="374">
        <v>187</v>
      </c>
      <c r="E20" s="363">
        <v>178</v>
      </c>
      <c r="F20" s="363">
        <v>164</v>
      </c>
      <c r="G20" s="374">
        <v>141</v>
      </c>
      <c r="H20" s="362">
        <v>366</v>
      </c>
      <c r="I20" s="363">
        <v>286</v>
      </c>
    </row>
    <row r="21" spans="2:9" s="355" customFormat="1" x14ac:dyDescent="0.2">
      <c r="B21" s="376" t="s">
        <v>370</v>
      </c>
      <c r="C21" s="377">
        <v>369</v>
      </c>
      <c r="D21" s="378">
        <v>360</v>
      </c>
      <c r="E21" s="379">
        <v>363</v>
      </c>
      <c r="F21" s="379">
        <v>357</v>
      </c>
      <c r="G21" s="378">
        <v>349</v>
      </c>
      <c r="H21" s="377">
        <v>729</v>
      </c>
      <c r="I21" s="379">
        <v>690</v>
      </c>
    </row>
    <row r="22" spans="2:9" s="355" customFormat="1" x14ac:dyDescent="0.2">
      <c r="B22" s="376" t="s">
        <v>371</v>
      </c>
      <c r="C22" s="377">
        <v>-190</v>
      </c>
      <c r="D22" s="378">
        <v>-173</v>
      </c>
      <c r="E22" s="379">
        <v>-185</v>
      </c>
      <c r="F22" s="379">
        <v>-193</v>
      </c>
      <c r="G22" s="378">
        <v>-208</v>
      </c>
      <c r="H22" s="377">
        <v>-363</v>
      </c>
      <c r="I22" s="379">
        <v>-404</v>
      </c>
    </row>
    <row r="23" spans="2:9" s="355" customFormat="1" x14ac:dyDescent="0.2">
      <c r="B23" s="375" t="s">
        <v>372</v>
      </c>
      <c r="C23" s="362">
        <v>-24</v>
      </c>
      <c r="D23" s="374">
        <v>-28</v>
      </c>
      <c r="E23" s="363">
        <v>-44</v>
      </c>
      <c r="F23" s="363">
        <v>-34</v>
      </c>
      <c r="G23" s="374">
        <v>-38</v>
      </c>
      <c r="H23" s="362">
        <v>-52</v>
      </c>
      <c r="I23" s="363">
        <v>-73</v>
      </c>
    </row>
    <row r="24" spans="2:9" s="355" customFormat="1" x14ac:dyDescent="0.2">
      <c r="B24" s="376" t="s">
        <v>370</v>
      </c>
      <c r="C24" s="377">
        <v>267</v>
      </c>
      <c r="D24" s="378">
        <v>312</v>
      </c>
      <c r="E24" s="379">
        <v>413</v>
      </c>
      <c r="F24" s="379">
        <v>336</v>
      </c>
      <c r="G24" s="378">
        <v>402</v>
      </c>
      <c r="H24" s="377">
        <v>579</v>
      </c>
      <c r="I24" s="379">
        <v>827</v>
      </c>
    </row>
    <row r="25" spans="2:9" s="355" customFormat="1" x14ac:dyDescent="0.2">
      <c r="B25" s="376" t="s">
        <v>371</v>
      </c>
      <c r="C25" s="377">
        <v>-291</v>
      </c>
      <c r="D25" s="378">
        <v>-341</v>
      </c>
      <c r="E25" s="379">
        <v>-457</v>
      </c>
      <c r="F25" s="379">
        <v>-370</v>
      </c>
      <c r="G25" s="378">
        <v>-440</v>
      </c>
      <c r="H25" s="377">
        <v>-631</v>
      </c>
      <c r="I25" s="379">
        <v>-901</v>
      </c>
    </row>
    <row r="26" spans="2:9" s="355" customFormat="1" x14ac:dyDescent="0.2">
      <c r="B26" s="361" t="s">
        <v>373</v>
      </c>
      <c r="C26" s="362">
        <v>-10</v>
      </c>
      <c r="D26" s="374">
        <v>-4</v>
      </c>
      <c r="E26" s="363">
        <v>-15</v>
      </c>
      <c r="F26" s="363">
        <v>-1</v>
      </c>
      <c r="G26" s="374">
        <v>-13</v>
      </c>
      <c r="H26" s="362">
        <v>-13</v>
      </c>
      <c r="I26" s="363">
        <v>-21</v>
      </c>
    </row>
    <row r="27" spans="2:9" s="355" customFormat="1" x14ac:dyDescent="0.2">
      <c r="B27" s="361" t="s">
        <v>374</v>
      </c>
      <c r="C27" s="362">
        <v>30</v>
      </c>
      <c r="D27" s="374">
        <v>15</v>
      </c>
      <c r="E27" s="363">
        <v>19</v>
      </c>
      <c r="F27" s="363">
        <v>12</v>
      </c>
      <c r="G27" s="374">
        <v>36</v>
      </c>
      <c r="H27" s="362">
        <v>44</v>
      </c>
      <c r="I27" s="363">
        <v>46</v>
      </c>
    </row>
    <row r="28" spans="2:9" s="355" customFormat="1" x14ac:dyDescent="0.2">
      <c r="B28" s="361" t="s">
        <v>558</v>
      </c>
      <c r="C28" s="362">
        <v>249</v>
      </c>
      <c r="D28" s="374">
        <v>191</v>
      </c>
      <c r="E28" s="363">
        <v>224</v>
      </c>
      <c r="F28" s="363">
        <v>69</v>
      </c>
      <c r="G28" s="374">
        <v>154</v>
      </c>
      <c r="H28" s="362">
        <v>439</v>
      </c>
      <c r="I28" s="363">
        <v>247</v>
      </c>
    </row>
    <row r="29" spans="2:9" s="355" customFormat="1" x14ac:dyDescent="0.2">
      <c r="B29" s="361" t="s">
        <v>376</v>
      </c>
      <c r="C29" s="362">
        <v>52</v>
      </c>
      <c r="D29" s="374">
        <v>45</v>
      </c>
      <c r="E29" s="363">
        <v>8</v>
      </c>
      <c r="F29" s="363">
        <v>26</v>
      </c>
      <c r="G29" s="374">
        <v>128</v>
      </c>
      <c r="H29" s="362">
        <v>97</v>
      </c>
      <c r="I29" s="363">
        <v>155</v>
      </c>
    </row>
    <row r="30" spans="2:9" s="355" customFormat="1" x14ac:dyDescent="0.2">
      <c r="B30" s="361" t="s">
        <v>377</v>
      </c>
      <c r="C30" s="362">
        <v>430</v>
      </c>
      <c r="D30" s="374">
        <v>439</v>
      </c>
      <c r="E30" s="363">
        <v>376</v>
      </c>
      <c r="F30" s="363">
        <v>368</v>
      </c>
      <c r="G30" s="374">
        <v>360</v>
      </c>
      <c r="H30" s="362">
        <v>869</v>
      </c>
      <c r="I30" s="363">
        <v>706</v>
      </c>
    </row>
    <row r="31" spans="2:9" s="355" customFormat="1" ht="13.5" thickBot="1" x14ac:dyDescent="0.25">
      <c r="B31" s="364" t="s">
        <v>378</v>
      </c>
      <c r="C31" s="365">
        <v>47</v>
      </c>
      <c r="D31" s="380">
        <v>77</v>
      </c>
      <c r="E31" s="366">
        <v>101</v>
      </c>
      <c r="F31" s="366">
        <v>59</v>
      </c>
      <c r="G31" s="380">
        <v>47</v>
      </c>
      <c r="H31" s="365">
        <v>124</v>
      </c>
      <c r="I31" s="366">
        <v>98</v>
      </c>
    </row>
    <row r="32" spans="2:9" s="355" customFormat="1" ht="13.5" thickBot="1" x14ac:dyDescent="0.25">
      <c r="B32" s="364" t="s">
        <v>379</v>
      </c>
      <c r="C32" s="365">
        <v>1980</v>
      </c>
      <c r="D32" s="380">
        <v>1946</v>
      </c>
      <c r="E32" s="366">
        <v>1903</v>
      </c>
      <c r="F32" s="366">
        <v>1727</v>
      </c>
      <c r="G32" s="380">
        <v>1885</v>
      </c>
      <c r="H32" s="365">
        <v>3926</v>
      </c>
      <c r="I32" s="366">
        <v>3581</v>
      </c>
    </row>
    <row r="33" spans="2:9" s="355" customFormat="1" x14ac:dyDescent="0.2">
      <c r="B33" s="361" t="s">
        <v>303</v>
      </c>
      <c r="C33" s="362">
        <v>-910</v>
      </c>
      <c r="D33" s="374">
        <v>-1229</v>
      </c>
      <c r="E33" s="363">
        <v>-963</v>
      </c>
      <c r="F33" s="363">
        <v>-895</v>
      </c>
      <c r="G33" s="374">
        <v>-904</v>
      </c>
      <c r="H33" s="362">
        <v>-2139</v>
      </c>
      <c r="I33" s="363">
        <v>-2090</v>
      </c>
    </row>
    <row r="34" spans="2:9" s="355" customFormat="1" x14ac:dyDescent="0.2">
      <c r="B34" s="361" t="s">
        <v>304</v>
      </c>
      <c r="C34" s="362">
        <v>71</v>
      </c>
      <c r="D34" s="374">
        <v>-8</v>
      </c>
      <c r="E34" s="363">
        <v>-73</v>
      </c>
      <c r="F34" s="363">
        <v>-28</v>
      </c>
      <c r="G34" s="374">
        <v>-71</v>
      </c>
      <c r="H34" s="362">
        <v>64</v>
      </c>
      <c r="I34" s="363">
        <v>-99</v>
      </c>
    </row>
    <row r="35" spans="2:9" s="355" customFormat="1" x14ac:dyDescent="0.2">
      <c r="B35" s="361" t="s">
        <v>559</v>
      </c>
      <c r="C35" s="362">
        <v>78</v>
      </c>
      <c r="D35" s="374">
        <v>-6</v>
      </c>
      <c r="E35" s="363">
        <v>-54</v>
      </c>
      <c r="F35" s="363">
        <v>-18</v>
      </c>
      <c r="G35" s="374">
        <v>-50</v>
      </c>
      <c r="H35" s="362">
        <v>72</v>
      </c>
      <c r="I35" s="363">
        <v>-54</v>
      </c>
    </row>
    <row r="36" spans="2:9" s="355" customFormat="1" x14ac:dyDescent="0.2">
      <c r="B36" s="361" t="s">
        <v>560</v>
      </c>
      <c r="C36" s="362">
        <v>-2</v>
      </c>
      <c r="D36" s="374">
        <v>-1</v>
      </c>
      <c r="E36" s="363">
        <v>-4</v>
      </c>
      <c r="F36" s="363">
        <v>-7</v>
      </c>
      <c r="G36" s="374">
        <v>-20</v>
      </c>
      <c r="H36" s="362">
        <v>-3</v>
      </c>
      <c r="I36" s="363">
        <v>-43</v>
      </c>
    </row>
    <row r="37" spans="2:9" s="355" customFormat="1" x14ac:dyDescent="0.2">
      <c r="B37" s="361" t="s">
        <v>561</v>
      </c>
      <c r="C37" s="362">
        <v>0</v>
      </c>
      <c r="D37" s="374">
        <v>0</v>
      </c>
      <c r="E37" s="363">
        <v>0</v>
      </c>
      <c r="F37" s="363">
        <v>0</v>
      </c>
      <c r="G37" s="374">
        <v>0</v>
      </c>
      <c r="H37" s="362">
        <v>0</v>
      </c>
      <c r="I37" s="363">
        <v>0</v>
      </c>
    </row>
    <row r="38" spans="2:9" s="355" customFormat="1" x14ac:dyDescent="0.2">
      <c r="B38" s="361" t="s">
        <v>562</v>
      </c>
      <c r="C38" s="362">
        <v>-5</v>
      </c>
      <c r="D38" s="374">
        <v>0</v>
      </c>
      <c r="E38" s="363">
        <v>-15</v>
      </c>
      <c r="F38" s="363">
        <v>-3</v>
      </c>
      <c r="G38" s="374">
        <v>-1</v>
      </c>
      <c r="H38" s="362">
        <v>-5</v>
      </c>
      <c r="I38" s="363">
        <v>-2</v>
      </c>
    </row>
    <row r="39" spans="2:9" s="355" customFormat="1" ht="13.5" thickBot="1" x14ac:dyDescent="0.25">
      <c r="B39" s="364" t="s">
        <v>418</v>
      </c>
      <c r="C39" s="365">
        <v>3</v>
      </c>
      <c r="D39" s="380">
        <v>5</v>
      </c>
      <c r="E39" s="366">
        <v>5</v>
      </c>
      <c r="F39" s="366">
        <v>9</v>
      </c>
      <c r="G39" s="380">
        <v>6</v>
      </c>
      <c r="H39" s="365">
        <v>8</v>
      </c>
      <c r="I39" s="366">
        <v>13</v>
      </c>
    </row>
    <row r="40" spans="2:9" s="355" customFormat="1" ht="13.5" thickBot="1" x14ac:dyDescent="0.25">
      <c r="B40" s="364" t="s">
        <v>384</v>
      </c>
      <c r="C40" s="365">
        <v>1144</v>
      </c>
      <c r="D40" s="380">
        <v>715</v>
      </c>
      <c r="E40" s="366">
        <v>871</v>
      </c>
      <c r="F40" s="366">
        <v>814</v>
      </c>
      <c r="G40" s="380">
        <v>916</v>
      </c>
      <c r="H40" s="365">
        <v>1858</v>
      </c>
      <c r="I40" s="366">
        <v>1405</v>
      </c>
    </row>
    <row r="41" spans="2:9" s="355" customFormat="1" x14ac:dyDescent="0.2">
      <c r="B41" s="361" t="s">
        <v>385</v>
      </c>
      <c r="C41" s="362">
        <v>-288</v>
      </c>
      <c r="D41" s="374">
        <v>-85</v>
      </c>
      <c r="E41" s="363">
        <v>-186</v>
      </c>
      <c r="F41" s="363">
        <v>-184</v>
      </c>
      <c r="G41" s="374">
        <v>-194</v>
      </c>
      <c r="H41" s="362">
        <v>-373</v>
      </c>
      <c r="I41" s="363">
        <v>-292</v>
      </c>
    </row>
    <row r="42" spans="2:9" s="355" customFormat="1" ht="13.5" thickBot="1" x14ac:dyDescent="0.25">
      <c r="B42" s="364" t="s">
        <v>563</v>
      </c>
      <c r="C42" s="365">
        <v>0</v>
      </c>
      <c r="D42" s="380">
        <v>0</v>
      </c>
      <c r="E42" s="366">
        <v>0</v>
      </c>
      <c r="F42" s="366">
        <v>0</v>
      </c>
      <c r="G42" s="380">
        <v>0</v>
      </c>
      <c r="H42" s="365">
        <v>0</v>
      </c>
      <c r="I42" s="366">
        <v>0</v>
      </c>
    </row>
    <row r="43" spans="2:9" s="355" customFormat="1" ht="13.5" thickBot="1" x14ac:dyDescent="0.25">
      <c r="B43" s="364" t="s">
        <v>386</v>
      </c>
      <c r="C43" s="365">
        <v>855</v>
      </c>
      <c r="D43" s="380">
        <v>630</v>
      </c>
      <c r="E43" s="366">
        <v>685</v>
      </c>
      <c r="F43" s="366">
        <v>629</v>
      </c>
      <c r="G43" s="380">
        <v>721</v>
      </c>
      <c r="H43" s="365" t="s">
        <v>588</v>
      </c>
      <c r="I43" s="366" t="s">
        <v>589</v>
      </c>
    </row>
    <row r="44" spans="2:9" s="355" customFormat="1" x14ac:dyDescent="0.2">
      <c r="B44" s="361" t="s">
        <v>564</v>
      </c>
      <c r="C44" s="362">
        <v>0</v>
      </c>
      <c r="D44" s="374">
        <v>0</v>
      </c>
      <c r="E44" s="363">
        <v>0</v>
      </c>
      <c r="F44" s="363">
        <v>0</v>
      </c>
      <c r="G44" s="374">
        <v>0</v>
      </c>
      <c r="H44" s="362">
        <v>0</v>
      </c>
      <c r="I44" s="363">
        <v>0</v>
      </c>
    </row>
    <row r="45" spans="2:9" s="355" customFormat="1" ht="13.5" thickBot="1" x14ac:dyDescent="0.25">
      <c r="B45" s="381" t="s">
        <v>565</v>
      </c>
      <c r="C45" s="382">
        <v>855</v>
      </c>
      <c r="D45" s="383">
        <v>630</v>
      </c>
      <c r="E45" s="384">
        <v>685</v>
      </c>
      <c r="F45" s="384">
        <v>629</v>
      </c>
      <c r="G45" s="383">
        <v>721</v>
      </c>
      <c r="H45" s="382">
        <v>1485</v>
      </c>
      <c r="I45" s="384">
        <v>1113</v>
      </c>
    </row>
    <row r="46" spans="2:9" s="355" customFormat="1" x14ac:dyDescent="0.2">
      <c r="B46" s="385" t="s">
        <v>566</v>
      </c>
      <c r="C46" s="386" t="s">
        <v>590</v>
      </c>
      <c r="D46" s="387" t="s">
        <v>513</v>
      </c>
      <c r="E46" s="388" t="s">
        <v>514</v>
      </c>
      <c r="F46" s="388" t="s">
        <v>513</v>
      </c>
      <c r="G46" s="387" t="s">
        <v>567</v>
      </c>
      <c r="H46" s="386" t="s">
        <v>591</v>
      </c>
      <c r="I46" s="388" t="s">
        <v>592</v>
      </c>
    </row>
    <row r="47" spans="2:9" s="355" customFormat="1" ht="13.5" thickBot="1" x14ac:dyDescent="0.25">
      <c r="B47" s="364" t="s">
        <v>568</v>
      </c>
      <c r="C47" s="365" t="s">
        <v>590</v>
      </c>
      <c r="D47" s="380" t="s">
        <v>513</v>
      </c>
      <c r="E47" s="366" t="s">
        <v>514</v>
      </c>
      <c r="F47" s="366" t="s">
        <v>513</v>
      </c>
      <c r="G47" s="380" t="s">
        <v>567</v>
      </c>
      <c r="H47" s="365" t="s">
        <v>591</v>
      </c>
      <c r="I47" s="366" t="s">
        <v>592</v>
      </c>
    </row>
    <row r="50" spans="2:13" s="355" customFormat="1" ht="12.75" customHeight="1" x14ac:dyDescent="0.2">
      <c r="B50" s="373" t="s">
        <v>419</v>
      </c>
      <c r="C50" s="424"/>
      <c r="D50" s="389">
        <v>42916</v>
      </c>
      <c r="E50" s="429">
        <v>42825</v>
      </c>
      <c r="F50" s="389">
        <v>42735</v>
      </c>
      <c r="G50" s="389">
        <v>42643</v>
      </c>
      <c r="H50" s="390">
        <v>42551</v>
      </c>
      <c r="I50" s="389"/>
      <c r="J50" s="389"/>
      <c r="K50" s="389"/>
      <c r="L50" s="389"/>
      <c r="M50" s="389"/>
    </row>
    <row r="51" spans="2:13" s="355" customFormat="1" ht="16.5" customHeight="1" thickBot="1" x14ac:dyDescent="0.25">
      <c r="B51" s="357" t="s">
        <v>417</v>
      </c>
      <c r="C51" s="425"/>
      <c r="D51" s="391"/>
      <c r="E51" s="430"/>
      <c r="F51" s="391"/>
      <c r="G51" s="391"/>
      <c r="H51" s="358"/>
      <c r="I51" s="389"/>
      <c r="J51" s="389"/>
      <c r="K51" s="389"/>
      <c r="L51" s="389"/>
      <c r="M51" s="389"/>
    </row>
    <row r="52" spans="2:13" s="355" customFormat="1" ht="18" customHeight="1" x14ac:dyDescent="0.2">
      <c r="B52" s="361" t="s">
        <v>420</v>
      </c>
      <c r="C52" s="363"/>
      <c r="D52" s="362">
        <v>296479</v>
      </c>
      <c r="E52" s="387">
        <v>287293</v>
      </c>
      <c r="F52" s="388">
        <v>275200</v>
      </c>
      <c r="G52" s="388">
        <v>266016</v>
      </c>
      <c r="H52" s="387">
        <v>265681</v>
      </c>
      <c r="I52" s="389"/>
      <c r="J52" s="389"/>
      <c r="K52" s="389"/>
      <c r="L52" s="389"/>
      <c r="M52" s="389"/>
    </row>
    <row r="53" spans="2:13" s="355" customFormat="1" ht="18" customHeight="1" x14ac:dyDescent="0.2">
      <c r="B53" s="361" t="s">
        <v>421</v>
      </c>
      <c r="C53" s="363"/>
      <c r="D53" s="362">
        <v>139350</v>
      </c>
      <c r="E53" s="374">
        <v>135304</v>
      </c>
      <c r="F53" s="363">
        <v>133231</v>
      </c>
      <c r="G53" s="363">
        <v>131973</v>
      </c>
      <c r="H53" s="374">
        <v>131383</v>
      </c>
      <c r="I53" s="389"/>
      <c r="J53" s="389"/>
      <c r="K53" s="389"/>
      <c r="L53" s="389"/>
      <c r="M53" s="389"/>
    </row>
    <row r="54" spans="2:13" s="355" customFormat="1" ht="18" customHeight="1" x14ac:dyDescent="0.2">
      <c r="B54" s="361" t="s">
        <v>422</v>
      </c>
      <c r="C54" s="363"/>
      <c r="D54" s="362">
        <v>70898</v>
      </c>
      <c r="E54" s="374">
        <v>72329</v>
      </c>
      <c r="F54" s="363">
        <v>73262</v>
      </c>
      <c r="G54" s="363">
        <v>72774</v>
      </c>
      <c r="H54" s="374">
        <v>73494</v>
      </c>
      <c r="I54" s="389"/>
      <c r="J54" s="389"/>
      <c r="K54" s="389"/>
      <c r="L54" s="389"/>
      <c r="M54" s="389"/>
    </row>
    <row r="55" spans="2:13" s="355" customFormat="1" ht="18" customHeight="1" x14ac:dyDescent="0.2">
      <c r="B55" s="361" t="s">
        <v>423</v>
      </c>
      <c r="C55" s="363"/>
      <c r="D55" s="362">
        <v>189938</v>
      </c>
      <c r="E55" s="374">
        <v>181722</v>
      </c>
      <c r="F55" s="363">
        <v>177730</v>
      </c>
      <c r="G55" s="363">
        <v>170425</v>
      </c>
      <c r="H55" s="374">
        <v>175870</v>
      </c>
      <c r="I55" s="389"/>
      <c r="J55" s="389"/>
      <c r="K55" s="389"/>
      <c r="L55" s="389"/>
      <c r="M55" s="389"/>
    </row>
    <row r="56" spans="2:13" s="355" customFormat="1" ht="18" customHeight="1" x14ac:dyDescent="0.2">
      <c r="B56" s="361" t="s">
        <v>424</v>
      </c>
      <c r="C56" s="363"/>
      <c r="D56" s="362">
        <v>18905</v>
      </c>
      <c r="E56" s="374">
        <v>19234</v>
      </c>
      <c r="F56" s="363">
        <v>19657</v>
      </c>
      <c r="G56" s="363">
        <v>19745</v>
      </c>
      <c r="H56" s="374">
        <v>19724</v>
      </c>
      <c r="I56" s="389"/>
      <c r="J56" s="389"/>
      <c r="K56" s="389"/>
      <c r="L56" s="389"/>
      <c r="M56" s="389"/>
    </row>
    <row r="57" spans="2:13" s="355" customFormat="1" ht="18" customHeight="1" x14ac:dyDescent="0.2">
      <c r="B57" s="361" t="s">
        <v>425</v>
      </c>
      <c r="C57" s="363"/>
      <c r="D57" s="362">
        <v>13339</v>
      </c>
      <c r="E57" s="374">
        <v>13128</v>
      </c>
      <c r="F57" s="363">
        <v>12653</v>
      </c>
      <c r="G57" s="363">
        <v>12506</v>
      </c>
      <c r="H57" s="374">
        <v>12427</v>
      </c>
      <c r="I57" s="389"/>
      <c r="J57" s="389"/>
      <c r="K57" s="389"/>
      <c r="L57" s="389"/>
      <c r="M57" s="389"/>
    </row>
    <row r="58" spans="2:13" s="355" customFormat="1" ht="18" customHeight="1" thickBot="1" x14ac:dyDescent="0.25">
      <c r="B58" s="392" t="s">
        <v>426</v>
      </c>
      <c r="C58" s="393"/>
      <c r="D58" s="394">
        <v>16665</v>
      </c>
      <c r="E58" s="395">
        <v>16506</v>
      </c>
      <c r="F58" s="393">
        <v>15957</v>
      </c>
      <c r="G58" s="393">
        <v>15135</v>
      </c>
      <c r="H58" s="395">
        <v>14834</v>
      </c>
      <c r="I58" s="389"/>
      <c r="J58" s="389"/>
      <c r="K58" s="389"/>
      <c r="L58" s="389"/>
      <c r="M58" s="389"/>
    </row>
    <row r="59" spans="2:13" s="355" customFormat="1" x14ac:dyDescent="0.2">
      <c r="B59" s="396"/>
      <c r="C59" s="396"/>
      <c r="D59" s="396"/>
      <c r="E59" s="396"/>
      <c r="F59" s="396"/>
      <c r="G59" s="396"/>
      <c r="H59" s="396"/>
      <c r="I59" s="389"/>
      <c r="J59" s="389"/>
      <c r="K59" s="389"/>
      <c r="L59" s="389"/>
      <c r="M59" s="389"/>
    </row>
    <row r="60" spans="2:13" s="355" customFormat="1" x14ac:dyDescent="0.2">
      <c r="B60" s="397"/>
      <c r="C60" s="398"/>
      <c r="D60" s="398"/>
      <c r="E60" s="398"/>
      <c r="F60" s="398"/>
      <c r="G60" s="398"/>
      <c r="H60" s="398"/>
      <c r="I60" s="389"/>
      <c r="J60" s="389"/>
      <c r="K60" s="389"/>
      <c r="L60" s="389"/>
      <c r="M60" s="389"/>
    </row>
    <row r="62" spans="2:13" ht="13.5" thickBot="1" x14ac:dyDescent="0.2">
      <c r="B62" s="399" t="s">
        <v>427</v>
      </c>
      <c r="C62" s="427"/>
      <c r="D62" s="427"/>
      <c r="E62" s="400" t="s">
        <v>586</v>
      </c>
      <c r="F62" s="400" t="s">
        <v>411</v>
      </c>
    </row>
    <row r="63" spans="2:13" ht="13.5" thickBot="1" x14ac:dyDescent="0.2">
      <c r="B63" s="401" t="s">
        <v>428</v>
      </c>
      <c r="C63" s="426"/>
      <c r="D63" s="426"/>
      <c r="E63" s="402"/>
      <c r="F63" s="403"/>
    </row>
    <row r="64" spans="2:13" x14ac:dyDescent="0.15">
      <c r="B64" s="361" t="s">
        <v>429</v>
      </c>
      <c r="C64" s="427"/>
      <c r="D64" s="427"/>
      <c r="E64" s="362">
        <v>0.2</v>
      </c>
      <c r="F64" s="363">
        <v>0.18</v>
      </c>
    </row>
    <row r="65" spans="2:6" ht="28.5" customHeight="1" x14ac:dyDescent="0.15">
      <c r="B65" s="431" t="s">
        <v>574</v>
      </c>
      <c r="C65" s="431"/>
      <c r="D65" s="431"/>
      <c r="E65" s="362" t="s">
        <v>596</v>
      </c>
      <c r="F65" s="363" t="s">
        <v>569</v>
      </c>
    </row>
    <row r="66" spans="2:6" ht="13.5" thickBot="1" x14ac:dyDescent="0.2">
      <c r="B66" s="364" t="s">
        <v>391</v>
      </c>
      <c r="C66" s="427"/>
      <c r="D66" s="427"/>
      <c r="E66" s="365">
        <v>0.84</v>
      </c>
      <c r="F66" s="366">
        <v>0.93</v>
      </c>
    </row>
    <row r="67" spans="2:6" ht="13.5" thickBot="1" x14ac:dyDescent="0.2">
      <c r="B67" s="364" t="s">
        <v>430</v>
      </c>
      <c r="C67" s="426"/>
      <c r="D67" s="426"/>
      <c r="E67" s="365"/>
      <c r="F67" s="404"/>
    </row>
    <row r="68" spans="2:6" ht="25.5" x14ac:dyDescent="0.15">
      <c r="B68" s="431" t="s">
        <v>570</v>
      </c>
      <c r="C68" s="431"/>
      <c r="D68" s="405"/>
      <c r="E68" s="362" t="s">
        <v>642</v>
      </c>
      <c r="F68" s="363" t="s">
        <v>571</v>
      </c>
    </row>
    <row r="69" spans="2:6" ht="25.5" customHeight="1" x14ac:dyDescent="0.15">
      <c r="B69" s="361" t="s">
        <v>431</v>
      </c>
      <c r="C69" s="427"/>
      <c r="D69" s="427"/>
      <c r="E69" s="362" t="s">
        <v>643</v>
      </c>
      <c r="F69" s="363" t="s">
        <v>572</v>
      </c>
    </row>
    <row r="70" spans="2:6" ht="13.5" thickBot="1" x14ac:dyDescent="0.2">
      <c r="B70" s="364" t="s">
        <v>432</v>
      </c>
      <c r="C70" s="427"/>
      <c r="D70" s="427"/>
      <c r="E70" s="365" t="s">
        <v>644</v>
      </c>
      <c r="F70" s="366" t="s">
        <v>573</v>
      </c>
    </row>
    <row r="71" spans="2:6" ht="13.5" thickBot="1" x14ac:dyDescent="0.2">
      <c r="B71" s="364" t="s">
        <v>433</v>
      </c>
      <c r="C71" s="426"/>
      <c r="D71" s="426"/>
      <c r="E71" s="365"/>
      <c r="F71" s="366"/>
    </row>
    <row r="72" spans="2:6" x14ac:dyDescent="0.15">
      <c r="B72" s="361" t="s">
        <v>595</v>
      </c>
      <c r="C72" s="427"/>
      <c r="D72" s="427"/>
      <c r="E72" s="362" t="s">
        <v>597</v>
      </c>
      <c r="F72" s="363" t="s">
        <v>556</v>
      </c>
    </row>
    <row r="73" spans="2:6" x14ac:dyDescent="0.15">
      <c r="B73" s="361" t="s">
        <v>434</v>
      </c>
      <c r="C73" s="427"/>
      <c r="D73" s="427"/>
      <c r="E73" s="362" t="s">
        <v>598</v>
      </c>
      <c r="F73" s="363" t="s">
        <v>545</v>
      </c>
    </row>
    <row r="74" spans="2:6" ht="13.5" thickBot="1" x14ac:dyDescent="0.2">
      <c r="B74" s="364" t="s">
        <v>435</v>
      </c>
      <c r="C74" s="427"/>
      <c r="D74" s="427"/>
      <c r="E74" s="365" t="s">
        <v>546</v>
      </c>
      <c r="F74" s="366" t="s">
        <v>546</v>
      </c>
    </row>
    <row r="75" spans="2:6" ht="13.5" thickBot="1" x14ac:dyDescent="0.2">
      <c r="B75" s="364" t="s">
        <v>436</v>
      </c>
      <c r="C75" s="426"/>
      <c r="D75" s="426"/>
      <c r="E75" s="365"/>
      <c r="F75" s="366"/>
    </row>
    <row r="76" spans="2:6" x14ac:dyDescent="0.15">
      <c r="B76" s="361" t="s">
        <v>437</v>
      </c>
      <c r="C76" s="427"/>
      <c r="D76" s="427"/>
      <c r="E76" s="362">
        <v>1.3</v>
      </c>
      <c r="F76" s="363">
        <v>1.25</v>
      </c>
    </row>
    <row r="77" spans="2:6" ht="13.5" thickBot="1" x14ac:dyDescent="0.2">
      <c r="B77" s="364" t="s">
        <v>438</v>
      </c>
      <c r="C77" s="428"/>
      <c r="D77" s="428"/>
      <c r="E77" s="365">
        <v>1.41</v>
      </c>
      <c r="F77" s="366">
        <v>1.39</v>
      </c>
    </row>
  </sheetData>
  <mergeCells count="25">
    <mergeCell ref="E50:E51"/>
    <mergeCell ref="C67:D67"/>
    <mergeCell ref="B68:C68"/>
    <mergeCell ref="C69:D69"/>
    <mergeCell ref="C62:D62"/>
    <mergeCell ref="C63:D63"/>
    <mergeCell ref="C64:D64"/>
    <mergeCell ref="B65:D65"/>
    <mergeCell ref="C66:D66"/>
    <mergeCell ref="I17:I18"/>
    <mergeCell ref="H17:H18"/>
    <mergeCell ref="C75:D75"/>
    <mergeCell ref="C76:D76"/>
    <mergeCell ref="C77:D77"/>
    <mergeCell ref="C70:D70"/>
    <mergeCell ref="C71:D71"/>
    <mergeCell ref="C72:D72"/>
    <mergeCell ref="C73:D73"/>
    <mergeCell ref="C74:D74"/>
    <mergeCell ref="C17:C18"/>
    <mergeCell ref="D17:D18"/>
    <mergeCell ref="E17:E18"/>
    <mergeCell ref="F17:F18"/>
    <mergeCell ref="G17:G18"/>
    <mergeCell ref="C50:C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K149"/>
  <sheetViews>
    <sheetView showGridLines="0" zoomScale="70" zoomScaleNormal="70" zoomScaleSheetLayoutView="50" workbookViewId="0">
      <selection activeCell="D35" sqref="D4:H35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12" width="9.140625" style="121"/>
    <col min="13" max="13" width="93.85546875" style="121" bestFit="1" customWidth="1"/>
    <col min="14" max="17" width="11.140625" style="121" bestFit="1" customWidth="1"/>
    <col min="18" max="18" width="9.140625" style="121" hidden="1" customWidth="1" outlineLevel="1"/>
    <col min="19" max="19" width="118.5703125" style="121" hidden="1" customWidth="1" outlineLevel="1"/>
    <col min="20" max="20" width="12.85546875" style="121" hidden="1" customWidth="1" outlineLevel="1"/>
    <col min="21" max="21" width="16" style="121" hidden="1" customWidth="1" outlineLevel="1"/>
    <col min="22" max="22" width="16.85546875" style="121" hidden="1" customWidth="1" outlineLevel="1"/>
    <col min="23" max="23" width="15.5703125" style="121" hidden="1" customWidth="1" outlineLevel="1"/>
    <col min="24" max="24" width="17.140625" style="121" hidden="1" customWidth="1" outlineLevel="1"/>
    <col min="25" max="27" width="9.140625" style="121" hidden="1" customWidth="1" outlineLevel="1"/>
    <col min="28" max="32" width="10.85546875" style="121" hidden="1" customWidth="1" outlineLevel="1"/>
    <col min="33" max="33" width="9.140625" style="121" hidden="1" customWidth="1" outlineLevel="1"/>
    <col min="34" max="34" width="9.140625" style="121" collapsed="1"/>
    <col min="35" max="115" width="9.140625" style="121"/>
    <col min="116" max="16384" width="9.140625" style="93"/>
  </cols>
  <sheetData>
    <row r="1" spans="1:115" ht="46.5" x14ac:dyDescent="0.7">
      <c r="A1" s="317" t="s">
        <v>577</v>
      </c>
      <c r="B1" s="318"/>
      <c r="C1" s="225"/>
      <c r="D1" s="432"/>
      <c r="E1" s="432"/>
      <c r="F1" s="432"/>
      <c r="G1" s="432"/>
      <c r="H1" s="432"/>
      <c r="I1" s="109"/>
    </row>
    <row r="2" spans="1:115" s="126" customFormat="1" ht="21" x14ac:dyDescent="0.25">
      <c r="A2" s="236" t="s">
        <v>325</v>
      </c>
      <c r="B2" s="226"/>
      <c r="C2" s="226"/>
      <c r="D2" s="255" t="s">
        <v>621</v>
      </c>
      <c r="E2" s="255" t="s">
        <v>599</v>
      </c>
      <c r="F2" s="255" t="s">
        <v>600</v>
      </c>
      <c r="G2" s="255" t="s">
        <v>601</v>
      </c>
      <c r="H2" s="255" t="s">
        <v>602</v>
      </c>
      <c r="I2" s="124"/>
      <c r="J2" s="125"/>
      <c r="K2" s="125"/>
      <c r="L2" s="125"/>
      <c r="M2" s="121"/>
      <c r="N2" s="121"/>
      <c r="O2" s="121"/>
      <c r="P2" s="121"/>
      <c r="Q2" s="121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</row>
    <row r="3" spans="1:115" s="92" customFormat="1" ht="3" customHeight="1" thickBot="1" x14ac:dyDescent="0.4">
      <c r="A3" s="234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1"/>
      <c r="N3" s="121"/>
      <c r="O3" s="121"/>
      <c r="P3" s="121"/>
      <c r="Q3" s="121"/>
      <c r="R3" s="122"/>
      <c r="S3" s="184" t="s">
        <v>362</v>
      </c>
      <c r="T3" s="185" t="s">
        <v>363</v>
      </c>
      <c r="U3" s="186" t="s">
        <v>364</v>
      </c>
      <c r="V3" s="186" t="s">
        <v>365</v>
      </c>
      <c r="W3" s="185" t="s">
        <v>366</v>
      </c>
      <c r="X3" s="185" t="s">
        <v>367</v>
      </c>
      <c r="Y3" s="122"/>
      <c r="Z3" s="122"/>
      <c r="AA3" s="122"/>
      <c r="AB3" s="196" t="s">
        <v>399</v>
      </c>
      <c r="AC3" s="196" t="s">
        <v>400</v>
      </c>
      <c r="AD3" s="196" t="s">
        <v>401</v>
      </c>
      <c r="AE3" s="196" t="s">
        <v>402</v>
      </c>
      <c r="AF3" s="196" t="s">
        <v>403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</row>
    <row r="4" spans="1:115" s="158" customFormat="1" ht="20.100000000000001" customHeight="1" x14ac:dyDescent="0.25">
      <c r="A4" s="179" t="s">
        <v>603</v>
      </c>
      <c r="B4" s="179"/>
      <c r="C4" s="155"/>
      <c r="D4" s="284">
        <v>611.21744000000001</v>
      </c>
      <c r="E4" s="285">
        <v>624.84047799999996</v>
      </c>
      <c r="F4" s="285">
        <v>651.21588599999995</v>
      </c>
      <c r="G4" s="285">
        <v>679.831051</v>
      </c>
      <c r="H4" s="285">
        <v>682.34713199999999</v>
      </c>
      <c r="I4" s="134"/>
      <c r="J4" s="157"/>
      <c r="K4" s="157"/>
      <c r="L4" s="157"/>
      <c r="M4" s="121"/>
      <c r="N4" s="121"/>
      <c r="O4" s="121"/>
      <c r="P4" s="121"/>
      <c r="Q4" s="121"/>
      <c r="R4" s="157"/>
      <c r="S4" s="198" t="s">
        <v>368</v>
      </c>
      <c r="T4" s="199">
        <v>691</v>
      </c>
      <c r="U4" s="200">
        <v>688</v>
      </c>
      <c r="V4" s="200">
        <v>682</v>
      </c>
      <c r="W4" s="200">
        <v>680</v>
      </c>
      <c r="X4" s="201">
        <v>651</v>
      </c>
      <c r="Y4" s="157"/>
      <c r="Z4" s="157"/>
      <c r="AA4" s="157"/>
      <c r="AB4" s="197">
        <v>-79.782559999999989</v>
      </c>
      <c r="AC4" s="197">
        <v>-63.159522000000038</v>
      </c>
      <c r="AD4" s="197">
        <v>-30.784114000000045</v>
      </c>
      <c r="AE4" s="197">
        <v>-0.1689489999999978</v>
      </c>
      <c r="AF4" s="197">
        <v>31.347131999999988</v>
      </c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</row>
    <row r="5" spans="1:115" s="159" customFormat="1" ht="20.100000000000001" customHeight="1" x14ac:dyDescent="0.25">
      <c r="A5" s="155" t="s">
        <v>604</v>
      </c>
      <c r="B5" s="154"/>
      <c r="C5" s="154"/>
      <c r="D5" s="286">
        <v>130.76232999999999</v>
      </c>
      <c r="E5" s="256">
        <v>142.85645500000001</v>
      </c>
      <c r="F5" s="256">
        <v>121.619427</v>
      </c>
      <c r="G5" s="256">
        <v>117.750451</v>
      </c>
      <c r="H5" s="256">
        <v>93.700978000000006</v>
      </c>
      <c r="I5" s="134"/>
      <c r="J5" s="156"/>
      <c r="K5" s="321"/>
      <c r="L5" s="156"/>
      <c r="M5" s="121"/>
      <c r="N5" s="121"/>
      <c r="O5" s="121"/>
      <c r="P5" s="121"/>
      <c r="Q5" s="121"/>
      <c r="R5" s="156"/>
      <c r="S5" s="202" t="s">
        <v>369</v>
      </c>
      <c r="T5" s="203">
        <v>104</v>
      </c>
      <c r="U5" s="204">
        <v>107</v>
      </c>
      <c r="V5" s="204">
        <v>94</v>
      </c>
      <c r="W5" s="204">
        <v>118</v>
      </c>
      <c r="X5" s="205">
        <v>122</v>
      </c>
      <c r="Y5" s="156"/>
      <c r="Z5" s="156"/>
      <c r="AA5" s="156"/>
      <c r="AB5" s="197">
        <v>26.762329999999992</v>
      </c>
      <c r="AC5" s="197">
        <v>35.856455000000011</v>
      </c>
      <c r="AD5" s="197">
        <v>27.619427000000002</v>
      </c>
      <c r="AE5" s="197">
        <v>-0.2495490000000018</v>
      </c>
      <c r="AF5" s="197">
        <v>-28.299021999999994</v>
      </c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</row>
    <row r="6" spans="1:115" s="159" customFormat="1" ht="20.100000000000001" customHeight="1" x14ac:dyDescent="0.25">
      <c r="A6" s="238" t="s">
        <v>605</v>
      </c>
      <c r="B6" s="251"/>
      <c r="C6" s="251"/>
      <c r="D6" s="406">
        <v>257.63087100000001</v>
      </c>
      <c r="E6" s="407">
        <v>256.31487299999998</v>
      </c>
      <c r="F6" s="407">
        <v>256.97851600000001</v>
      </c>
      <c r="G6" s="407">
        <v>255.820696</v>
      </c>
      <c r="H6" s="407">
        <v>251.24087900000001</v>
      </c>
      <c r="I6" s="134"/>
      <c r="J6" s="156"/>
      <c r="K6" s="156"/>
      <c r="L6" s="156"/>
      <c r="M6" s="121"/>
      <c r="N6" s="121"/>
      <c r="O6" s="121"/>
      <c r="P6" s="121"/>
      <c r="Q6" s="121"/>
      <c r="R6" s="156"/>
      <c r="S6" s="206" t="s">
        <v>370</v>
      </c>
      <c r="T6" s="192">
        <v>250</v>
      </c>
      <c r="U6" s="193">
        <v>248</v>
      </c>
      <c r="V6" s="193">
        <v>251</v>
      </c>
      <c r="W6" s="193">
        <v>256</v>
      </c>
      <c r="X6" s="207">
        <v>257</v>
      </c>
      <c r="Y6" s="156"/>
      <c r="Z6" s="156"/>
      <c r="AA6" s="156"/>
      <c r="AB6" s="197">
        <v>7.6308710000000133</v>
      </c>
      <c r="AC6" s="197">
        <v>8.3148729999999773</v>
      </c>
      <c r="AD6" s="197">
        <v>5.9785160000000133</v>
      </c>
      <c r="AE6" s="197">
        <v>-0.17930400000000191</v>
      </c>
      <c r="AF6" s="197">
        <v>-5.7591209999999933</v>
      </c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</row>
    <row r="7" spans="1:115" s="159" customFormat="1" ht="20.100000000000001" customHeight="1" x14ac:dyDescent="0.25">
      <c r="A7" s="238" t="s">
        <v>606</v>
      </c>
      <c r="B7" s="251"/>
      <c r="C7" s="251"/>
      <c r="D7" s="406">
        <v>-126.86854099999999</v>
      </c>
      <c r="E7" s="407">
        <v>-113.45841799999999</v>
      </c>
      <c r="F7" s="407">
        <v>-135.35908900000001</v>
      </c>
      <c r="G7" s="407">
        <v>-138.070245</v>
      </c>
      <c r="H7" s="407">
        <v>-157.53990099999999</v>
      </c>
      <c r="I7" s="134"/>
      <c r="J7" s="156"/>
      <c r="K7" s="156"/>
      <c r="L7" s="156"/>
      <c r="M7" s="121"/>
      <c r="N7" s="121"/>
      <c r="O7" s="121"/>
      <c r="P7" s="121"/>
      <c r="Q7" s="121"/>
      <c r="R7" s="156"/>
      <c r="S7" s="206" t="s">
        <v>371</v>
      </c>
      <c r="T7" s="192">
        <v>-146</v>
      </c>
      <c r="U7" s="193">
        <v>-141</v>
      </c>
      <c r="V7" s="193">
        <v>-158</v>
      </c>
      <c r="W7" s="193">
        <v>-138</v>
      </c>
      <c r="X7" s="207">
        <v>-135</v>
      </c>
      <c r="Y7" s="156"/>
      <c r="Z7" s="156"/>
      <c r="AA7" s="156"/>
      <c r="AB7" s="197">
        <v>19.131459000000007</v>
      </c>
      <c r="AC7" s="197">
        <v>27.541582000000005</v>
      </c>
      <c r="AD7" s="197">
        <v>22.640910999999988</v>
      </c>
      <c r="AE7" s="197">
        <v>-7.0244999999999891E-2</v>
      </c>
      <c r="AF7" s="197">
        <v>-22.539900999999986</v>
      </c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</row>
    <row r="8" spans="1:115" s="159" customFormat="1" ht="20.100000000000001" customHeight="1" x14ac:dyDescent="0.25">
      <c r="A8" s="155" t="s">
        <v>607</v>
      </c>
      <c r="B8" s="154"/>
      <c r="C8" s="154"/>
      <c r="D8" s="286">
        <v>-42.966740000000001</v>
      </c>
      <c r="E8" s="256">
        <v>-43.886949999999999</v>
      </c>
      <c r="F8" s="256">
        <v>-61.675581000000001</v>
      </c>
      <c r="G8" s="256">
        <v>-47.195638000000002</v>
      </c>
      <c r="H8" s="256">
        <v>-50.479590999999999</v>
      </c>
      <c r="I8" s="134"/>
      <c r="J8" s="156"/>
      <c r="K8" s="156"/>
      <c r="L8" s="156"/>
      <c r="M8" s="121"/>
      <c r="N8" s="121"/>
      <c r="O8" s="121"/>
      <c r="P8" s="121"/>
      <c r="Q8" s="121"/>
      <c r="R8" s="156"/>
      <c r="S8" s="202" t="s">
        <v>372</v>
      </c>
      <c r="T8" s="203">
        <v>-63</v>
      </c>
      <c r="U8" s="204">
        <v>-49</v>
      </c>
      <c r="V8" s="204">
        <v>-50</v>
      </c>
      <c r="W8" s="204">
        <v>-47</v>
      </c>
      <c r="X8" s="205">
        <v>-62</v>
      </c>
      <c r="Y8" s="156"/>
      <c r="Z8" s="156"/>
      <c r="AA8" s="156"/>
      <c r="AB8" s="197">
        <v>20.033259999999999</v>
      </c>
      <c r="AC8" s="197">
        <v>5.1130500000000012</v>
      </c>
      <c r="AD8" s="197">
        <v>-11.675581000000001</v>
      </c>
      <c r="AE8" s="197">
        <v>-0.19563800000000242</v>
      </c>
      <c r="AF8" s="197">
        <v>11.520409000000001</v>
      </c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</row>
    <row r="9" spans="1:115" s="159" customFormat="1" ht="20.100000000000001" customHeight="1" x14ac:dyDescent="0.25">
      <c r="A9" s="239" t="s">
        <v>608</v>
      </c>
      <c r="B9" s="251"/>
      <c r="C9" s="251"/>
      <c r="D9" s="406">
        <v>199.025589</v>
      </c>
      <c r="E9" s="407">
        <v>241.18296799999999</v>
      </c>
      <c r="F9" s="407">
        <v>297.993157</v>
      </c>
      <c r="G9" s="407">
        <v>257.04684800000001</v>
      </c>
      <c r="H9" s="407">
        <v>326.81818399999997</v>
      </c>
      <c r="I9" s="134"/>
      <c r="J9" s="156"/>
      <c r="K9" s="156"/>
      <c r="L9" s="156"/>
      <c r="M9" s="121"/>
      <c r="N9" s="121"/>
      <c r="O9" s="121"/>
      <c r="P9" s="121"/>
      <c r="Q9" s="121"/>
      <c r="R9" s="156"/>
      <c r="S9" s="206" t="s">
        <v>370</v>
      </c>
      <c r="T9" s="192">
        <v>329</v>
      </c>
      <c r="U9" s="193">
        <v>335</v>
      </c>
      <c r="V9" s="193">
        <v>327</v>
      </c>
      <c r="W9" s="193">
        <v>257</v>
      </c>
      <c r="X9" s="207">
        <v>298</v>
      </c>
      <c r="Y9" s="156"/>
      <c r="Z9" s="156"/>
      <c r="AA9" s="156"/>
      <c r="AB9" s="197">
        <v>-129.974411</v>
      </c>
      <c r="AC9" s="197">
        <v>-93.817032000000012</v>
      </c>
      <c r="AD9" s="197">
        <v>-29.006843000000003</v>
      </c>
      <c r="AE9" s="197">
        <v>4.6848000000011325E-2</v>
      </c>
      <c r="AF9" s="197">
        <v>28.818183999999974</v>
      </c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</row>
    <row r="10" spans="1:115" s="159" customFormat="1" ht="20.100000000000001" customHeight="1" x14ac:dyDescent="0.25">
      <c r="A10" s="239" t="s">
        <v>609</v>
      </c>
      <c r="B10" s="251"/>
      <c r="C10" s="251"/>
      <c r="D10" s="406">
        <v>-241.99232900000001</v>
      </c>
      <c r="E10" s="407">
        <v>-285.06991799999997</v>
      </c>
      <c r="F10" s="407">
        <v>-359.66873800000002</v>
      </c>
      <c r="G10" s="407">
        <v>-304.24248599999999</v>
      </c>
      <c r="H10" s="407">
        <v>-377.297775</v>
      </c>
      <c r="I10" s="134"/>
      <c r="J10" s="156"/>
      <c r="K10" s="156"/>
      <c r="L10" s="156"/>
      <c r="M10" s="121"/>
      <c r="N10" s="121"/>
      <c r="O10" s="121"/>
      <c r="P10" s="121"/>
      <c r="Q10" s="121"/>
      <c r="R10" s="156"/>
      <c r="S10" s="206" t="s">
        <v>371</v>
      </c>
      <c r="T10" s="192">
        <v>-391</v>
      </c>
      <c r="U10" s="193">
        <v>-384</v>
      </c>
      <c r="V10" s="193">
        <v>-377</v>
      </c>
      <c r="W10" s="193">
        <v>-304</v>
      </c>
      <c r="X10" s="207">
        <v>-360</v>
      </c>
      <c r="Y10" s="156"/>
      <c r="Z10" s="156"/>
      <c r="AA10" s="156"/>
      <c r="AB10" s="197">
        <v>149.00767099999999</v>
      </c>
      <c r="AC10" s="197">
        <v>98.930082000000027</v>
      </c>
      <c r="AD10" s="197">
        <v>17.331261999999981</v>
      </c>
      <c r="AE10" s="197">
        <v>-0.24248599999998532</v>
      </c>
      <c r="AF10" s="197">
        <v>-17.297775000000001</v>
      </c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</row>
    <row r="11" spans="1:115" s="159" customFormat="1" ht="20.100000000000001" customHeight="1" x14ac:dyDescent="0.25">
      <c r="A11" s="180" t="s">
        <v>373</v>
      </c>
      <c r="B11" s="154"/>
      <c r="C11" s="154"/>
      <c r="D11" s="286">
        <v>-7.0389739999999996</v>
      </c>
      <c r="E11" s="256">
        <v>-1.978494</v>
      </c>
      <c r="F11" s="256">
        <v>-8.2257499999999997</v>
      </c>
      <c r="G11" s="256">
        <v>11.292187</v>
      </c>
      <c r="H11" s="256">
        <v>-6.58772</v>
      </c>
      <c r="I11" s="134"/>
      <c r="J11" s="156"/>
      <c r="K11" s="156"/>
      <c r="L11" s="156"/>
      <c r="M11" s="121"/>
      <c r="N11" s="121"/>
      <c r="O11" s="121"/>
      <c r="P11" s="121"/>
      <c r="Q11" s="121"/>
      <c r="R11" s="156"/>
      <c r="S11" s="202" t="s">
        <v>373</v>
      </c>
      <c r="T11" s="203">
        <v>-8</v>
      </c>
      <c r="U11" s="204">
        <v>-8</v>
      </c>
      <c r="V11" s="204">
        <v>-7</v>
      </c>
      <c r="W11" s="204">
        <v>11</v>
      </c>
      <c r="X11" s="205">
        <v>-8</v>
      </c>
      <c r="Y11" s="156"/>
      <c r="Z11" s="156"/>
      <c r="AA11" s="156"/>
      <c r="AB11" s="197">
        <v>0.96102600000000038</v>
      </c>
      <c r="AC11" s="197">
        <v>6.0215060000000005</v>
      </c>
      <c r="AD11" s="197">
        <v>-1.2257499999999997</v>
      </c>
      <c r="AE11" s="197">
        <v>0.2921870000000002</v>
      </c>
      <c r="AF11" s="197">
        <v>1.41228</v>
      </c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</row>
    <row r="12" spans="1:115" s="159" customFormat="1" ht="20.100000000000001" customHeight="1" x14ac:dyDescent="0.25">
      <c r="A12" s="180" t="s">
        <v>374</v>
      </c>
      <c r="B12" s="154"/>
      <c r="C12" s="154"/>
      <c r="D12" s="286">
        <v>23.723903</v>
      </c>
      <c r="E12" s="256">
        <v>12.233351000000001</v>
      </c>
      <c r="F12" s="256">
        <v>15.344213999999999</v>
      </c>
      <c r="G12" s="256">
        <v>10.181305</v>
      </c>
      <c r="H12" s="256">
        <v>27.238904999999999</v>
      </c>
      <c r="I12" s="134"/>
      <c r="J12" s="156"/>
      <c r="K12" s="156"/>
      <c r="L12" s="156"/>
      <c r="M12" s="121"/>
      <c r="N12" s="121"/>
      <c r="O12" s="121"/>
      <c r="P12" s="121"/>
      <c r="Q12" s="121"/>
      <c r="R12" s="156"/>
      <c r="S12" s="202" t="s">
        <v>374</v>
      </c>
      <c r="T12" s="203">
        <v>9</v>
      </c>
      <c r="U12" s="204">
        <v>8</v>
      </c>
      <c r="V12" s="204">
        <v>27</v>
      </c>
      <c r="W12" s="204">
        <v>10</v>
      </c>
      <c r="X12" s="205">
        <v>15</v>
      </c>
      <c r="Y12" s="156"/>
      <c r="Z12" s="156"/>
      <c r="AA12" s="156"/>
      <c r="AB12" s="197">
        <v>14.723903</v>
      </c>
      <c r="AC12" s="197">
        <v>4.2333510000000008</v>
      </c>
      <c r="AD12" s="197">
        <v>-11.655786000000001</v>
      </c>
      <c r="AE12" s="197">
        <v>0.18130500000000005</v>
      </c>
      <c r="AF12" s="197">
        <v>12.238904999999999</v>
      </c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</row>
    <row r="13" spans="1:115" s="159" customFormat="1" ht="20.100000000000001" customHeight="1" x14ac:dyDescent="0.25">
      <c r="A13" s="180" t="s">
        <v>610</v>
      </c>
      <c r="B13" s="154"/>
      <c r="C13" s="154"/>
      <c r="D13" s="286">
        <v>127.330207</v>
      </c>
      <c r="E13" s="256">
        <v>156.25009800000001</v>
      </c>
      <c r="F13" s="256">
        <v>173.74181400000001</v>
      </c>
      <c r="G13" s="256">
        <v>68.809691000000001</v>
      </c>
      <c r="H13" s="256">
        <v>66.416089999999997</v>
      </c>
      <c r="I13" s="134"/>
      <c r="J13" s="156"/>
      <c r="K13" s="156"/>
      <c r="L13" s="156"/>
      <c r="M13" s="121"/>
      <c r="N13" s="121"/>
      <c r="O13" s="121"/>
      <c r="P13" s="121"/>
      <c r="Q13" s="121"/>
      <c r="R13" s="156"/>
      <c r="S13" s="202" t="s">
        <v>375</v>
      </c>
      <c r="T13" s="203">
        <v>51</v>
      </c>
      <c r="U13" s="204">
        <v>20</v>
      </c>
      <c r="V13" s="204">
        <v>66</v>
      </c>
      <c r="W13" s="204">
        <v>69</v>
      </c>
      <c r="X13" s="205">
        <v>174</v>
      </c>
      <c r="Y13" s="156"/>
      <c r="Z13" s="156"/>
      <c r="AA13" s="156"/>
      <c r="AB13" s="197">
        <v>76.330207000000001</v>
      </c>
      <c r="AC13" s="197">
        <v>136.25009800000001</v>
      </c>
      <c r="AD13" s="197">
        <v>107.74181400000001</v>
      </c>
      <c r="AE13" s="197">
        <v>-0.19030899999999917</v>
      </c>
      <c r="AF13" s="197">
        <v>-107.58391</v>
      </c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</row>
    <row r="14" spans="1:115" s="159" customFormat="1" ht="20.100000000000001" customHeight="1" x14ac:dyDescent="0.25">
      <c r="A14" s="180" t="s">
        <v>611</v>
      </c>
      <c r="B14" s="154"/>
      <c r="C14" s="154"/>
      <c r="D14" s="286">
        <v>31.798857999999999</v>
      </c>
      <c r="E14" s="256">
        <v>22.742968999999999</v>
      </c>
      <c r="F14" s="256">
        <v>6.2695590000000001</v>
      </c>
      <c r="G14" s="256">
        <v>12.059500999999999</v>
      </c>
      <c r="H14" s="256">
        <v>48.703370999999997</v>
      </c>
      <c r="I14" s="134"/>
      <c r="J14" s="156"/>
      <c r="K14" s="156"/>
      <c r="L14" s="156"/>
      <c r="M14" s="121"/>
      <c r="N14" s="121"/>
      <c r="O14" s="121"/>
      <c r="P14" s="121"/>
      <c r="Q14" s="121"/>
      <c r="R14" s="156"/>
      <c r="S14" s="202" t="s">
        <v>376</v>
      </c>
      <c r="T14" s="203">
        <v>26</v>
      </c>
      <c r="U14" s="204">
        <v>23</v>
      </c>
      <c r="V14" s="204">
        <v>49</v>
      </c>
      <c r="W14" s="204">
        <v>12</v>
      </c>
      <c r="X14" s="205">
        <v>6</v>
      </c>
      <c r="Y14" s="156"/>
      <c r="Z14" s="156"/>
      <c r="AA14" s="156"/>
      <c r="AB14" s="197">
        <v>5.7988579999999992</v>
      </c>
      <c r="AC14" s="197">
        <v>-0.25703100000000134</v>
      </c>
      <c r="AD14" s="197">
        <v>-42.730440999999999</v>
      </c>
      <c r="AE14" s="197">
        <v>5.9500999999999138E-2</v>
      </c>
      <c r="AF14" s="197">
        <v>42.703370999999997</v>
      </c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</row>
    <row r="15" spans="1:115" s="159" customFormat="1" ht="20.100000000000001" customHeight="1" x14ac:dyDescent="0.25">
      <c r="A15" s="180" t="s">
        <v>612</v>
      </c>
      <c r="B15" s="154"/>
      <c r="C15" s="154"/>
      <c r="D15" s="286">
        <v>330.60538700000001</v>
      </c>
      <c r="E15" s="256">
        <v>345.926647</v>
      </c>
      <c r="F15" s="256">
        <v>279.14673900000003</v>
      </c>
      <c r="G15" s="256">
        <v>271.63799599999999</v>
      </c>
      <c r="H15" s="256">
        <v>264.22897899999998</v>
      </c>
      <c r="I15" s="134"/>
      <c r="J15" s="156"/>
      <c r="K15" s="156"/>
      <c r="L15" s="156"/>
      <c r="M15" s="121"/>
      <c r="N15" s="121"/>
      <c r="O15" s="121"/>
      <c r="P15" s="121"/>
      <c r="Q15" s="121"/>
      <c r="R15" s="156"/>
      <c r="S15" s="202" t="s">
        <v>377</v>
      </c>
      <c r="T15" s="203">
        <v>270</v>
      </c>
      <c r="U15" s="204">
        <v>255</v>
      </c>
      <c r="V15" s="204">
        <v>264</v>
      </c>
      <c r="W15" s="204">
        <v>272</v>
      </c>
      <c r="X15" s="205">
        <v>279</v>
      </c>
      <c r="Y15" s="156"/>
      <c r="Z15" s="156"/>
      <c r="AA15" s="156"/>
      <c r="AB15" s="197">
        <v>60.605387000000007</v>
      </c>
      <c r="AC15" s="197">
        <v>90.926647000000003</v>
      </c>
      <c r="AD15" s="197">
        <v>15.146739000000025</v>
      </c>
      <c r="AE15" s="197">
        <v>-0.36200400000001309</v>
      </c>
      <c r="AF15" s="197">
        <v>-14.771021000000019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</row>
    <row r="16" spans="1:115" s="159" customFormat="1" ht="20.100000000000001" customHeight="1" thickBot="1" x14ac:dyDescent="0.3">
      <c r="A16" s="180" t="s">
        <v>613</v>
      </c>
      <c r="B16" s="154"/>
      <c r="C16" s="154"/>
      <c r="D16" s="286">
        <v>39.683858000000001</v>
      </c>
      <c r="E16" s="256">
        <v>45.770567</v>
      </c>
      <c r="F16" s="256">
        <v>66.254358999999994</v>
      </c>
      <c r="G16" s="256">
        <v>52.630096000000002</v>
      </c>
      <c r="H16" s="256">
        <v>43.777382000000003</v>
      </c>
      <c r="I16" s="134"/>
      <c r="J16" s="156"/>
      <c r="K16" s="156"/>
      <c r="L16" s="156"/>
      <c r="M16" s="121"/>
      <c r="N16" s="121"/>
      <c r="O16" s="121"/>
      <c r="P16" s="121"/>
      <c r="Q16" s="121"/>
      <c r="R16" s="156"/>
      <c r="S16" s="208" t="s">
        <v>378</v>
      </c>
      <c r="T16" s="187">
        <v>41</v>
      </c>
      <c r="U16" s="188">
        <v>46</v>
      </c>
      <c r="V16" s="188">
        <v>44</v>
      </c>
      <c r="W16" s="188">
        <v>53</v>
      </c>
      <c r="X16" s="209">
        <v>66</v>
      </c>
      <c r="Y16" s="156"/>
      <c r="Z16" s="156"/>
      <c r="AA16" s="156"/>
      <c r="AB16" s="197">
        <v>-1.3161419999999993</v>
      </c>
      <c r="AC16" s="197">
        <v>-0.22943300000000022</v>
      </c>
      <c r="AD16" s="197">
        <v>22.254358999999994</v>
      </c>
      <c r="AE16" s="197">
        <v>-0.36990399999999823</v>
      </c>
      <c r="AF16" s="197">
        <v>-22.222617999999997</v>
      </c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</row>
    <row r="17" spans="1:115" s="249" customFormat="1" ht="24.95" customHeight="1" thickBot="1" x14ac:dyDescent="0.3">
      <c r="A17" s="240" t="s">
        <v>379</v>
      </c>
      <c r="B17" s="241"/>
      <c r="C17" s="154"/>
      <c r="D17" s="408">
        <v>1245.1162690000001</v>
      </c>
      <c r="E17" s="409">
        <v>1304.7551209999999</v>
      </c>
      <c r="F17" s="409">
        <v>1243.6906670000001</v>
      </c>
      <c r="G17" s="409">
        <v>1176.9966400000001</v>
      </c>
      <c r="H17" s="409">
        <v>1169.3455260000001</v>
      </c>
      <c r="I17" s="242"/>
      <c r="J17" s="243"/>
      <c r="K17" s="243"/>
      <c r="L17" s="243"/>
      <c r="M17" s="121"/>
      <c r="N17" s="121"/>
      <c r="O17" s="121"/>
      <c r="P17" s="121"/>
      <c r="Q17" s="121"/>
      <c r="R17" s="243"/>
      <c r="S17" s="244" t="s">
        <v>379</v>
      </c>
      <c r="T17" s="245">
        <v>1121</v>
      </c>
      <c r="U17" s="246">
        <v>1090</v>
      </c>
      <c r="V17" s="246">
        <v>1169</v>
      </c>
      <c r="W17" s="246">
        <v>1177</v>
      </c>
      <c r="X17" s="247">
        <v>1244</v>
      </c>
      <c r="Y17" s="243"/>
      <c r="Z17" s="243"/>
      <c r="AA17" s="243"/>
      <c r="AB17" s="248">
        <v>124.1162690000001</v>
      </c>
      <c r="AC17" s="248">
        <v>214.75512099999992</v>
      </c>
      <c r="AD17" s="248">
        <v>74.690667000000076</v>
      </c>
      <c r="AE17" s="248">
        <v>-3.3599999999296415E-3</v>
      </c>
      <c r="AF17" s="248">
        <v>-74.654473999999936</v>
      </c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</row>
    <row r="18" spans="1:115" s="159" customFormat="1" ht="20.100000000000001" customHeight="1" x14ac:dyDescent="0.25">
      <c r="A18" s="181" t="s">
        <v>303</v>
      </c>
      <c r="B18" s="228"/>
      <c r="C18" s="154"/>
      <c r="D18" s="410">
        <v>-544.22057099999995</v>
      </c>
      <c r="E18" s="411">
        <v>-821.96377299999995</v>
      </c>
      <c r="F18" s="411">
        <v>-555.71494399999995</v>
      </c>
      <c r="G18" s="411">
        <v>-529.21627599999999</v>
      </c>
      <c r="H18" s="411">
        <v>-573.02608099999998</v>
      </c>
      <c r="I18" s="134"/>
      <c r="J18" s="156"/>
      <c r="K18" s="156"/>
      <c r="L18" s="156"/>
      <c r="M18" s="121"/>
      <c r="N18" s="121"/>
      <c r="O18" s="121"/>
      <c r="P18" s="121"/>
      <c r="Q18" s="121"/>
      <c r="R18" s="156"/>
      <c r="S18" s="202" t="s">
        <v>303</v>
      </c>
      <c r="T18" s="203">
        <v>-554</v>
      </c>
      <c r="U18" s="204">
        <v>-774</v>
      </c>
      <c r="V18" s="204">
        <v>-573</v>
      </c>
      <c r="W18" s="204">
        <v>-529</v>
      </c>
      <c r="X18" s="205">
        <v>-556</v>
      </c>
      <c r="Y18" s="156"/>
      <c r="Z18" s="156"/>
      <c r="AA18" s="156"/>
      <c r="AB18" s="197">
        <v>9.7794290000000501</v>
      </c>
      <c r="AC18" s="197">
        <v>-47.963772999999946</v>
      </c>
      <c r="AD18" s="197">
        <v>17.285056000000054</v>
      </c>
      <c r="AE18" s="197">
        <v>-0.21627599999999347</v>
      </c>
      <c r="AF18" s="197">
        <v>-17.026080999999976</v>
      </c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</row>
    <row r="19" spans="1:115" s="159" customFormat="1" ht="20.100000000000001" customHeight="1" x14ac:dyDescent="0.25">
      <c r="A19" s="180" t="s">
        <v>304</v>
      </c>
      <c r="B19" s="154"/>
      <c r="C19" s="154"/>
      <c r="D19" s="286">
        <v>1.5544290000000001</v>
      </c>
      <c r="E19" s="256">
        <v>-59.947034000000002</v>
      </c>
      <c r="F19" s="256">
        <v>-59.868214000000002</v>
      </c>
      <c r="G19" s="256">
        <v>-40.935420000000001</v>
      </c>
      <c r="H19" s="256">
        <v>-48.132916000000002</v>
      </c>
      <c r="I19" s="134"/>
      <c r="J19" s="156"/>
      <c r="K19" s="156"/>
      <c r="L19" s="156"/>
      <c r="M19" s="121"/>
      <c r="N19" s="121"/>
      <c r="O19" s="121"/>
      <c r="P19" s="121"/>
      <c r="Q19" s="121"/>
      <c r="R19" s="156"/>
      <c r="S19" s="202" t="s">
        <v>304</v>
      </c>
      <c r="T19" s="203">
        <v>-52</v>
      </c>
      <c r="U19" s="204">
        <v>-30</v>
      </c>
      <c r="V19" s="204">
        <v>-48</v>
      </c>
      <c r="W19" s="204">
        <v>-41</v>
      </c>
      <c r="X19" s="205">
        <v>-60</v>
      </c>
      <c r="Y19" s="156"/>
      <c r="Z19" s="156"/>
      <c r="AA19" s="156"/>
      <c r="AB19" s="197">
        <v>53.554428999999999</v>
      </c>
      <c r="AC19" s="197">
        <v>-29.947034000000002</v>
      </c>
      <c r="AD19" s="197">
        <v>-11.868214000000002</v>
      </c>
      <c r="AE19" s="197">
        <v>6.4579999999999416E-2</v>
      </c>
      <c r="AF19" s="197">
        <v>11.867083999999998</v>
      </c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</row>
    <row r="20" spans="1:115" s="159" customFormat="1" ht="20.100000000000001" customHeight="1" x14ac:dyDescent="0.25">
      <c r="A20" s="239" t="s">
        <v>614</v>
      </c>
      <c r="B20" s="251"/>
      <c r="C20" s="251"/>
      <c r="D20" s="406">
        <v>4.470688</v>
      </c>
      <c r="E20" s="407">
        <v>-58.812730999999999</v>
      </c>
      <c r="F20" s="407">
        <v>-45.616176000000003</v>
      </c>
      <c r="G20" s="407">
        <v>-33.139577000000003</v>
      </c>
      <c r="H20" s="407">
        <v>-28.127537</v>
      </c>
      <c r="I20" s="134"/>
      <c r="J20" s="156"/>
      <c r="K20" s="156"/>
      <c r="L20" s="156"/>
      <c r="M20" s="121"/>
      <c r="N20" s="121"/>
      <c r="O20" s="121"/>
      <c r="P20" s="121"/>
      <c r="Q20" s="121"/>
      <c r="R20" s="156"/>
      <c r="S20" s="206" t="s">
        <v>380</v>
      </c>
      <c r="T20" s="192">
        <v>-34</v>
      </c>
      <c r="U20" s="193">
        <v>-6</v>
      </c>
      <c r="V20" s="193">
        <v>-28</v>
      </c>
      <c r="W20" s="193">
        <v>-33</v>
      </c>
      <c r="X20" s="207">
        <v>-46</v>
      </c>
      <c r="Y20" s="156"/>
      <c r="Z20" s="156"/>
      <c r="AA20" s="156"/>
      <c r="AB20" s="197">
        <v>38.470688000000003</v>
      </c>
      <c r="AC20" s="197">
        <v>-52.812730999999999</v>
      </c>
      <c r="AD20" s="197">
        <v>-17.616176000000003</v>
      </c>
      <c r="AE20" s="197">
        <v>-0.13957700000000273</v>
      </c>
      <c r="AF20" s="197">
        <v>17.872463</v>
      </c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</row>
    <row r="21" spans="1:115" s="159" customFormat="1" ht="20.100000000000001" customHeight="1" x14ac:dyDescent="0.25">
      <c r="A21" s="239" t="s">
        <v>344</v>
      </c>
      <c r="B21" s="251"/>
      <c r="C21" s="251"/>
      <c r="D21" s="406">
        <v>-1.9521040000000001</v>
      </c>
      <c r="E21" s="407">
        <v>-1.0731740000000001</v>
      </c>
      <c r="F21" s="407">
        <v>-7.062951</v>
      </c>
      <c r="G21" s="407">
        <v>-7.2834310000000002</v>
      </c>
      <c r="H21" s="407">
        <v>-19.886631999999999</v>
      </c>
      <c r="I21" s="134"/>
      <c r="J21" s="156"/>
      <c r="K21" s="156"/>
      <c r="L21" s="156"/>
      <c r="M21" s="121"/>
      <c r="N21" s="121"/>
      <c r="O21" s="121"/>
      <c r="P21" s="121"/>
      <c r="Q21" s="121"/>
      <c r="R21" s="156"/>
      <c r="S21" s="206" t="s">
        <v>381</v>
      </c>
      <c r="T21" s="192">
        <v>-18</v>
      </c>
      <c r="U21" s="193">
        <v>-24</v>
      </c>
      <c r="V21" s="193">
        <v>-20</v>
      </c>
      <c r="W21" s="193">
        <v>-7</v>
      </c>
      <c r="X21" s="207">
        <v>-7</v>
      </c>
      <c r="Y21" s="156"/>
      <c r="Z21" s="156"/>
      <c r="AA21" s="156"/>
      <c r="AB21" s="197">
        <v>16.047896000000001</v>
      </c>
      <c r="AC21" s="197">
        <v>22.926825999999998</v>
      </c>
      <c r="AD21" s="197">
        <v>12.937049</v>
      </c>
      <c r="AE21" s="197">
        <v>-0.28343100000000021</v>
      </c>
      <c r="AF21" s="197">
        <v>-12.886631999999999</v>
      </c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</row>
    <row r="22" spans="1:115" s="159" customFormat="1" ht="20.100000000000001" customHeight="1" x14ac:dyDescent="0.25">
      <c r="A22" s="239" t="s">
        <v>347</v>
      </c>
      <c r="B22" s="251"/>
      <c r="C22" s="251"/>
      <c r="D22" s="406">
        <v>0</v>
      </c>
      <c r="E22" s="407">
        <v>0</v>
      </c>
      <c r="F22" s="407">
        <v>0</v>
      </c>
      <c r="G22" s="407">
        <v>0</v>
      </c>
      <c r="H22" s="407">
        <v>0</v>
      </c>
      <c r="I22" s="134"/>
      <c r="J22" s="156"/>
      <c r="K22" s="156"/>
      <c r="L22" s="156"/>
      <c r="M22" s="121"/>
      <c r="N22" s="121"/>
      <c r="O22" s="121"/>
      <c r="P22" s="121"/>
      <c r="Q22" s="121"/>
      <c r="R22" s="156"/>
      <c r="S22" s="206" t="s">
        <v>382</v>
      </c>
      <c r="T22" s="192">
        <v>0</v>
      </c>
      <c r="U22" s="193">
        <v>0</v>
      </c>
      <c r="V22" s="193">
        <v>0</v>
      </c>
      <c r="W22" s="193">
        <v>0</v>
      </c>
      <c r="X22" s="207">
        <v>0</v>
      </c>
      <c r="Y22" s="156"/>
      <c r="Z22" s="156"/>
      <c r="AA22" s="156"/>
      <c r="AB22" s="197">
        <v>0</v>
      </c>
      <c r="AC22" s="197">
        <v>0</v>
      </c>
      <c r="AD22" s="197">
        <v>0</v>
      </c>
      <c r="AE22" s="197">
        <v>0</v>
      </c>
      <c r="AF22" s="197">
        <v>0</v>
      </c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</row>
    <row r="23" spans="1:115" s="159" customFormat="1" ht="20.100000000000001" customHeight="1" x14ac:dyDescent="0.25">
      <c r="A23" s="239" t="s">
        <v>615</v>
      </c>
      <c r="B23" s="251"/>
      <c r="C23" s="251"/>
      <c r="D23" s="406">
        <v>-0.96415499999999998</v>
      </c>
      <c r="E23" s="407">
        <v>-6.1129000000000003E-2</v>
      </c>
      <c r="F23" s="407">
        <v>-7.1890869999999998</v>
      </c>
      <c r="G23" s="407">
        <v>-0.51241199999999998</v>
      </c>
      <c r="H23" s="407">
        <v>-0.11874700000000001</v>
      </c>
      <c r="I23" s="134"/>
      <c r="J23" s="156"/>
      <c r="K23" s="156"/>
      <c r="L23" s="156"/>
      <c r="M23" s="121"/>
      <c r="N23" s="121"/>
      <c r="O23" s="121"/>
      <c r="P23" s="121"/>
      <c r="Q23" s="121"/>
      <c r="R23" s="156"/>
      <c r="S23" s="206" t="s">
        <v>301</v>
      </c>
      <c r="T23" s="192">
        <v>0</v>
      </c>
      <c r="U23" s="193">
        <v>0</v>
      </c>
      <c r="V23" s="193">
        <v>0</v>
      </c>
      <c r="W23" s="193">
        <v>-1</v>
      </c>
      <c r="X23" s="207">
        <v>-7</v>
      </c>
      <c r="Y23" s="156"/>
      <c r="Z23" s="156"/>
      <c r="AA23" s="156"/>
      <c r="AB23" s="197">
        <v>-0.96415499999999998</v>
      </c>
      <c r="AC23" s="197">
        <v>-6.1129000000000003E-2</v>
      </c>
      <c r="AD23" s="197">
        <v>-7.1890869999999998</v>
      </c>
      <c r="AE23" s="197">
        <v>0.48758800000000002</v>
      </c>
      <c r="AF23" s="197">
        <v>6.8812530000000001</v>
      </c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</row>
    <row r="24" spans="1:115" s="159" customFormat="1" ht="20.100000000000001" customHeight="1" thickBot="1" x14ac:dyDescent="0.3">
      <c r="A24" s="180" t="s">
        <v>616</v>
      </c>
      <c r="B24" s="154"/>
      <c r="C24" s="154"/>
      <c r="D24" s="286">
        <v>-3.982742</v>
      </c>
      <c r="E24" s="256">
        <v>0</v>
      </c>
      <c r="F24" s="256">
        <v>0</v>
      </c>
      <c r="G24" s="256">
        <v>0.85419599999999996</v>
      </c>
      <c r="H24" s="256">
        <v>-0.26226100000000002</v>
      </c>
      <c r="I24" s="134"/>
      <c r="J24" s="156"/>
      <c r="K24" s="156"/>
      <c r="L24" s="156"/>
      <c r="M24" s="121"/>
      <c r="N24" s="121"/>
      <c r="O24" s="121"/>
      <c r="P24" s="121"/>
      <c r="Q24" s="121"/>
      <c r="R24" s="156"/>
      <c r="S24" s="208" t="s">
        <v>383</v>
      </c>
      <c r="T24" s="187">
        <v>0</v>
      </c>
      <c r="U24" s="188">
        <v>-1</v>
      </c>
      <c r="V24" s="188">
        <v>0</v>
      </c>
      <c r="W24" s="188">
        <v>1</v>
      </c>
      <c r="X24" s="209">
        <v>0</v>
      </c>
      <c r="Y24" s="156"/>
      <c r="Z24" s="156"/>
      <c r="AA24" s="156"/>
      <c r="AB24" s="197">
        <v>-3.982742</v>
      </c>
      <c r="AC24" s="197">
        <v>1</v>
      </c>
      <c r="AD24" s="197">
        <v>0</v>
      </c>
      <c r="AE24" s="197">
        <v>-0.14580400000000004</v>
      </c>
      <c r="AF24" s="197">
        <v>-0.26226100000000002</v>
      </c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</row>
    <row r="25" spans="1:115" s="162" customFormat="1" ht="24.95" customHeight="1" thickBot="1" x14ac:dyDescent="0.3">
      <c r="A25" s="240" t="s">
        <v>384</v>
      </c>
      <c r="B25" s="241"/>
      <c r="C25" s="154"/>
      <c r="D25" s="408">
        <v>698.46738500000004</v>
      </c>
      <c r="E25" s="409">
        <v>422.844314</v>
      </c>
      <c r="F25" s="409">
        <v>628.10750900000005</v>
      </c>
      <c r="G25" s="409">
        <v>607.69914000000006</v>
      </c>
      <c r="H25" s="409">
        <v>547.92426799999998</v>
      </c>
      <c r="I25" s="160"/>
      <c r="J25" s="161"/>
      <c r="K25" s="161"/>
      <c r="L25" s="161"/>
      <c r="M25" s="121"/>
      <c r="N25" s="121"/>
      <c r="O25" s="121"/>
      <c r="P25" s="121"/>
      <c r="Q25" s="121"/>
      <c r="R25" s="161"/>
      <c r="S25" s="208" t="s">
        <v>384</v>
      </c>
      <c r="T25" s="187">
        <v>515</v>
      </c>
      <c r="U25" s="188">
        <v>286</v>
      </c>
      <c r="V25" s="188">
        <v>548</v>
      </c>
      <c r="W25" s="188">
        <v>608</v>
      </c>
      <c r="X25" s="209">
        <v>628</v>
      </c>
      <c r="Y25" s="161"/>
      <c r="Z25" s="161"/>
      <c r="AA25" s="161"/>
      <c r="AB25" s="197">
        <v>183.46738500000004</v>
      </c>
      <c r="AC25" s="197">
        <v>136.844314</v>
      </c>
      <c r="AD25" s="197">
        <v>80.10750900000005</v>
      </c>
      <c r="AE25" s="197">
        <v>-0.30085999999994328</v>
      </c>
      <c r="AF25" s="197">
        <v>-80.075732000000016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59" customFormat="1" ht="20.100000000000001" customHeight="1" thickBot="1" x14ac:dyDescent="0.3">
      <c r="A26" s="180" t="s">
        <v>617</v>
      </c>
      <c r="B26" s="154"/>
      <c r="C26" s="154"/>
      <c r="D26" s="286">
        <v>-214.901906</v>
      </c>
      <c r="E26" s="256">
        <v>-121.409981</v>
      </c>
      <c r="F26" s="256">
        <v>-189.19929500000001</v>
      </c>
      <c r="G26" s="256">
        <v>-193.46957399999999</v>
      </c>
      <c r="H26" s="256">
        <v>-177.384185</v>
      </c>
      <c r="I26" s="134"/>
      <c r="J26" s="156"/>
      <c r="K26" s="156"/>
      <c r="L26" s="156"/>
      <c r="M26" s="121"/>
      <c r="N26" s="121"/>
      <c r="O26" s="121"/>
      <c r="P26" s="121"/>
      <c r="Q26" s="121"/>
      <c r="R26" s="156"/>
      <c r="S26" s="208" t="s">
        <v>385</v>
      </c>
      <c r="T26" s="187">
        <v>-166</v>
      </c>
      <c r="U26" s="188">
        <v>-77</v>
      </c>
      <c r="V26" s="188">
        <v>-177</v>
      </c>
      <c r="W26" s="188">
        <v>-193</v>
      </c>
      <c r="X26" s="209">
        <v>-189</v>
      </c>
      <c r="Y26" s="156"/>
      <c r="Z26" s="156"/>
      <c r="AA26" s="156"/>
      <c r="AB26" s="197">
        <v>-48.901905999999997</v>
      </c>
      <c r="AC26" s="197">
        <v>-44.409981000000002</v>
      </c>
      <c r="AD26" s="197">
        <v>-12.199295000000006</v>
      </c>
      <c r="AE26" s="197">
        <v>-0.46957399999999438</v>
      </c>
      <c r="AF26" s="197">
        <v>11.615814999999998</v>
      </c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</row>
    <row r="27" spans="1:115" s="162" customFormat="1" ht="24.95" customHeight="1" thickBot="1" x14ac:dyDescent="0.3">
      <c r="A27" s="253" t="s">
        <v>386</v>
      </c>
      <c r="B27" s="254"/>
      <c r="C27" s="154"/>
      <c r="D27" s="410">
        <v>483.56547899999998</v>
      </c>
      <c r="E27" s="411">
        <v>301.43433299999998</v>
      </c>
      <c r="F27" s="411">
        <v>438.90821399999999</v>
      </c>
      <c r="G27" s="411">
        <v>414.22956599999998</v>
      </c>
      <c r="H27" s="411">
        <v>370.54008299999998</v>
      </c>
      <c r="I27" s="160"/>
      <c r="J27" s="161"/>
      <c r="K27" s="161"/>
      <c r="L27" s="161"/>
      <c r="M27" s="121"/>
      <c r="N27" s="121"/>
      <c r="O27" s="121"/>
      <c r="P27" s="121"/>
      <c r="Q27" s="121"/>
      <c r="R27" s="161"/>
      <c r="S27" s="208" t="s">
        <v>386</v>
      </c>
      <c r="T27" s="187">
        <v>349</v>
      </c>
      <c r="U27" s="188">
        <v>209</v>
      </c>
      <c r="V27" s="188">
        <v>371</v>
      </c>
      <c r="W27" s="188">
        <v>414</v>
      </c>
      <c r="X27" s="209">
        <v>439</v>
      </c>
      <c r="Y27" s="161"/>
      <c r="Z27" s="161"/>
      <c r="AA27" s="161"/>
      <c r="AB27" s="197">
        <v>134.56547899999998</v>
      </c>
      <c r="AC27" s="197">
        <v>92.434332999999981</v>
      </c>
      <c r="AD27" s="197">
        <v>67.908213999999987</v>
      </c>
      <c r="AE27" s="197">
        <v>0.22956599999997707</v>
      </c>
      <c r="AF27" s="197">
        <v>-68.459917000000019</v>
      </c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59" customFormat="1" ht="20.100000000000001" customHeight="1" x14ac:dyDescent="0.25">
      <c r="A28" s="250" t="s">
        <v>618</v>
      </c>
      <c r="B28" s="154"/>
      <c r="C28" s="154"/>
      <c r="D28" s="410">
        <v>6.9310999999999998E-2</v>
      </c>
      <c r="E28" s="411">
        <v>0.105268</v>
      </c>
      <c r="F28" s="411">
        <v>6.071E-2</v>
      </c>
      <c r="G28" s="411">
        <v>6.2218000000000002E-2</v>
      </c>
      <c r="H28" s="411">
        <v>1.7319000000000001E-2</v>
      </c>
      <c r="I28" s="134"/>
      <c r="J28" s="156"/>
      <c r="K28" s="156"/>
      <c r="L28" s="156"/>
      <c r="M28" s="121"/>
      <c r="N28" s="121"/>
      <c r="O28" s="121"/>
      <c r="P28" s="121"/>
      <c r="Q28" s="121"/>
      <c r="R28" s="156"/>
      <c r="S28" s="210" t="s">
        <v>387</v>
      </c>
      <c r="T28" s="203">
        <v>0</v>
      </c>
      <c r="U28" s="204">
        <v>0</v>
      </c>
      <c r="V28" s="204">
        <v>0</v>
      </c>
      <c r="W28" s="204">
        <v>0</v>
      </c>
      <c r="X28" s="205">
        <v>0</v>
      </c>
      <c r="Y28" s="156"/>
      <c r="Z28" s="156"/>
      <c r="AA28" s="156"/>
      <c r="AB28" s="197">
        <v>6.9310999999999998E-2</v>
      </c>
      <c r="AC28" s="197">
        <v>0.105268</v>
      </c>
      <c r="AD28" s="197">
        <v>6.071E-2</v>
      </c>
      <c r="AE28" s="197">
        <v>6.2218000000000002E-2</v>
      </c>
      <c r="AF28" s="197">
        <v>1.7319000000000001E-2</v>
      </c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</row>
    <row r="29" spans="1:115" s="159" customFormat="1" ht="20.100000000000001" customHeight="1" x14ac:dyDescent="0.25">
      <c r="A29" s="250" t="s">
        <v>395</v>
      </c>
      <c r="B29" s="154"/>
      <c r="C29" s="154"/>
      <c r="D29" s="286">
        <v>483.49616800000001</v>
      </c>
      <c r="E29" s="256">
        <v>301.32906500000001</v>
      </c>
      <c r="F29" s="256">
        <v>438.84750400000001</v>
      </c>
      <c r="G29" s="256">
        <v>414.167348</v>
      </c>
      <c r="H29" s="256">
        <v>370.522764</v>
      </c>
      <c r="I29" s="134"/>
      <c r="J29" s="156"/>
      <c r="K29" s="156"/>
      <c r="L29" s="156"/>
      <c r="M29" s="121"/>
      <c r="N29" s="121"/>
      <c r="O29" s="121"/>
      <c r="P29" s="121"/>
      <c r="Q29" s="121"/>
      <c r="R29" s="156"/>
      <c r="S29" s="211" t="s">
        <v>388</v>
      </c>
      <c r="T29" s="212">
        <v>348</v>
      </c>
      <c r="U29" s="213">
        <v>209</v>
      </c>
      <c r="V29" s="213">
        <v>371</v>
      </c>
      <c r="W29" s="213">
        <v>414</v>
      </c>
      <c r="X29" s="214">
        <v>439</v>
      </c>
      <c r="Y29" s="156"/>
      <c r="Z29" s="156"/>
      <c r="AA29" s="156"/>
      <c r="AB29" s="197">
        <v>135.49616800000001</v>
      </c>
      <c r="AC29" s="197">
        <v>92.329065000000014</v>
      </c>
      <c r="AD29" s="197">
        <v>67.847504000000015</v>
      </c>
      <c r="AE29" s="197">
        <v>0.16734800000000405</v>
      </c>
      <c r="AF29" s="197">
        <v>-68.477236000000005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</row>
    <row r="30" spans="1:115" s="159" customFormat="1" ht="20.100000000000001" customHeight="1" x14ac:dyDescent="0.25">
      <c r="A30" s="301" t="s">
        <v>355</v>
      </c>
      <c r="B30" s="251"/>
      <c r="C30" s="251"/>
      <c r="D30" s="406">
        <v>385.02177699999999</v>
      </c>
      <c r="E30" s="407">
        <v>208.149303</v>
      </c>
      <c r="F30" s="407">
        <v>370.94761299999999</v>
      </c>
      <c r="G30" s="407">
        <v>330.33448600000003</v>
      </c>
      <c r="H30" s="407">
        <v>302.85333400000002</v>
      </c>
      <c r="I30" s="134"/>
      <c r="J30" s="156"/>
      <c r="K30" s="156"/>
      <c r="L30" s="156"/>
      <c r="M30" s="121"/>
      <c r="N30" s="121"/>
      <c r="O30" s="121"/>
      <c r="P30" s="121"/>
      <c r="Q30" s="121"/>
      <c r="R30" s="156"/>
      <c r="S30" s="215" t="s">
        <v>355</v>
      </c>
      <c r="T30" s="192">
        <v>288</v>
      </c>
      <c r="U30" s="193">
        <v>176</v>
      </c>
      <c r="V30" s="193">
        <v>303</v>
      </c>
      <c r="W30" s="193">
        <v>330</v>
      </c>
      <c r="X30" s="207">
        <v>371</v>
      </c>
      <c r="Y30" s="156"/>
      <c r="Z30" s="156"/>
      <c r="AA30" s="156"/>
      <c r="AB30" s="197">
        <v>97.021776999999986</v>
      </c>
      <c r="AC30" s="197">
        <v>32.149303000000003</v>
      </c>
      <c r="AD30" s="197">
        <v>67.94761299999999</v>
      </c>
      <c r="AE30" s="197">
        <v>0.33448600000002671</v>
      </c>
      <c r="AF30" s="197">
        <v>-68.146665999999982</v>
      </c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</row>
    <row r="31" spans="1:115" s="159" customFormat="1" ht="20.100000000000001" customHeight="1" thickBot="1" x14ac:dyDescent="0.3">
      <c r="A31" s="301" t="s">
        <v>356</v>
      </c>
      <c r="B31" s="251"/>
      <c r="C31" s="251"/>
      <c r="D31" s="406">
        <v>98.474390999999997</v>
      </c>
      <c r="E31" s="407">
        <v>93.179761999999997</v>
      </c>
      <c r="F31" s="407">
        <v>67.899890999999997</v>
      </c>
      <c r="G31" s="407">
        <v>83.832862000000006</v>
      </c>
      <c r="H31" s="407">
        <v>67.669430000000006</v>
      </c>
      <c r="I31" s="134"/>
      <c r="J31" s="156"/>
      <c r="K31" s="156"/>
      <c r="L31" s="156"/>
      <c r="M31" s="121"/>
      <c r="N31" s="121"/>
      <c r="O31" s="121"/>
      <c r="P31" s="121"/>
      <c r="Q31" s="121"/>
      <c r="R31" s="156"/>
      <c r="S31" s="216" t="s">
        <v>356</v>
      </c>
      <c r="T31" s="189">
        <v>60</v>
      </c>
      <c r="U31" s="190">
        <v>33</v>
      </c>
      <c r="V31" s="190">
        <v>68</v>
      </c>
      <c r="W31" s="190">
        <v>84</v>
      </c>
      <c r="X31" s="217">
        <v>68</v>
      </c>
      <c r="Y31" s="156"/>
      <c r="Z31" s="156"/>
      <c r="AA31" s="156"/>
      <c r="AB31" s="197">
        <v>38.474390999999997</v>
      </c>
      <c r="AC31" s="197">
        <v>60.179761999999997</v>
      </c>
      <c r="AD31" s="197">
        <v>-0.10010900000000333</v>
      </c>
      <c r="AE31" s="197">
        <v>-0.16713799999999424</v>
      </c>
      <c r="AF31" s="197">
        <v>-0.33056999999999448</v>
      </c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</row>
    <row r="32" spans="1:115" s="159" customFormat="1" ht="20.100000000000001" customHeight="1" thickBot="1" x14ac:dyDescent="0.3">
      <c r="A32" s="183"/>
      <c r="B32" s="183"/>
      <c r="C32" s="154"/>
      <c r="D32" s="412"/>
      <c r="E32" s="413"/>
      <c r="F32" s="413"/>
      <c r="G32" s="413"/>
      <c r="H32" s="413"/>
      <c r="I32" s="134"/>
      <c r="J32" s="156"/>
      <c r="K32" s="156"/>
      <c r="L32" s="156"/>
      <c r="M32" s="121"/>
      <c r="N32" s="121"/>
      <c r="O32" s="121"/>
      <c r="P32" s="121"/>
      <c r="Q32" s="121"/>
      <c r="R32" s="156"/>
      <c r="S32" s="215"/>
      <c r="T32" s="192"/>
      <c r="U32" s="193"/>
      <c r="V32" s="193"/>
      <c r="W32" s="193"/>
      <c r="X32" s="207"/>
      <c r="Y32" s="156"/>
      <c r="Z32" s="156"/>
      <c r="AA32" s="156"/>
      <c r="AB32" s="197"/>
      <c r="AC32" s="197"/>
      <c r="AD32" s="197"/>
      <c r="AE32" s="197"/>
      <c r="AF32" s="197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</row>
    <row r="33" spans="1:115" s="159" customFormat="1" ht="24.95" customHeight="1" x14ac:dyDescent="0.25">
      <c r="A33" s="228" t="s">
        <v>619</v>
      </c>
      <c r="B33" s="163"/>
      <c r="C33" s="163"/>
      <c r="D33" s="414">
        <v>43329.162095</v>
      </c>
      <c r="E33" s="415">
        <v>42796.651410999999</v>
      </c>
      <c r="F33" s="415">
        <v>42566</v>
      </c>
      <c r="G33" s="415">
        <v>42537</v>
      </c>
      <c r="H33" s="415">
        <v>42697</v>
      </c>
      <c r="I33" s="135"/>
      <c r="J33" s="156"/>
      <c r="K33" s="156"/>
      <c r="L33" s="156"/>
      <c r="M33" s="121"/>
      <c r="N33" s="121"/>
      <c r="O33" s="121"/>
      <c r="P33" s="121"/>
      <c r="Q33" s="121"/>
      <c r="R33" s="156"/>
      <c r="S33" s="202" t="s">
        <v>393</v>
      </c>
      <c r="T33" s="218">
        <v>42157</v>
      </c>
      <c r="U33" s="218">
        <v>43112</v>
      </c>
      <c r="V33" s="218">
        <v>42697</v>
      </c>
      <c r="W33" s="218">
        <v>42537</v>
      </c>
      <c r="X33" s="219">
        <v>42566</v>
      </c>
      <c r="Y33" s="156"/>
      <c r="Z33" s="156"/>
      <c r="AA33" s="156"/>
      <c r="AB33" s="197">
        <v>1172.1620949999997</v>
      </c>
      <c r="AC33" s="197">
        <v>-315.34858900000108</v>
      </c>
      <c r="AD33" s="197">
        <v>-131</v>
      </c>
      <c r="AE33" s="197">
        <v>0</v>
      </c>
      <c r="AF33" s="197">
        <v>131</v>
      </c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</row>
    <row r="34" spans="1:115" s="159" customFormat="1" ht="24.95" customHeight="1" x14ac:dyDescent="0.35">
      <c r="A34" s="154" t="s">
        <v>409</v>
      </c>
      <c r="B34" s="117"/>
      <c r="C34" s="117"/>
      <c r="D34" s="286">
        <v>1444.0482050000001</v>
      </c>
      <c r="E34" s="416">
        <v>1494.155679</v>
      </c>
      <c r="F34" s="416">
        <v>1610.625264</v>
      </c>
      <c r="G34" s="416">
        <v>1782.232925</v>
      </c>
      <c r="H34" s="416">
        <v>1639.2854480000001</v>
      </c>
      <c r="I34" s="164"/>
      <c r="J34" s="156"/>
      <c r="K34" s="156"/>
      <c r="L34" s="156"/>
      <c r="M34" s="121"/>
      <c r="N34" s="121"/>
      <c r="O34" s="121"/>
      <c r="P34" s="121"/>
      <c r="Q34" s="121"/>
      <c r="R34" s="156"/>
      <c r="S34" s="202" t="s">
        <v>394</v>
      </c>
      <c r="T34" s="204">
        <v>891</v>
      </c>
      <c r="U34" s="218">
        <v>1652</v>
      </c>
      <c r="V34" s="218">
        <v>1639</v>
      </c>
      <c r="W34" s="218">
        <v>1782</v>
      </c>
      <c r="X34" s="205">
        <v>1611</v>
      </c>
      <c r="Y34" s="156"/>
      <c r="Z34" s="156"/>
      <c r="AA34" s="156"/>
      <c r="AB34" s="197">
        <v>553.04820500000005</v>
      </c>
      <c r="AC34" s="197">
        <v>-157.84432100000004</v>
      </c>
      <c r="AD34" s="197">
        <v>-28.374735999999984</v>
      </c>
      <c r="AE34" s="197">
        <v>0.23292500000002292</v>
      </c>
      <c r="AF34" s="197">
        <v>28.285448000000088</v>
      </c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</row>
    <row r="35" spans="1:115" s="101" customFormat="1" ht="24.95" customHeight="1" x14ac:dyDescent="0.35">
      <c r="A35" s="229" t="s">
        <v>361</v>
      </c>
      <c r="B35" s="117"/>
      <c r="C35" s="117"/>
      <c r="D35" s="417">
        <v>5950.2810628799998</v>
      </c>
      <c r="E35" s="416">
        <v>5945.0074257440001</v>
      </c>
      <c r="F35" s="416">
        <v>5973.6118898474997</v>
      </c>
      <c r="G35" s="416">
        <v>6142.2440905450003</v>
      </c>
      <c r="H35" s="416">
        <v>6015.7011720275004</v>
      </c>
      <c r="I35" s="102"/>
      <c r="J35" s="156"/>
      <c r="K35" s="123"/>
      <c r="L35" s="123"/>
      <c r="M35" s="121"/>
      <c r="N35" s="121"/>
      <c r="O35" s="121"/>
      <c r="P35" s="121"/>
      <c r="Q35" s="121"/>
      <c r="R35" s="123"/>
      <c r="S35" s="202" t="s">
        <v>361</v>
      </c>
      <c r="T35" s="218">
        <v>5985</v>
      </c>
      <c r="U35" s="218">
        <v>6071</v>
      </c>
      <c r="V35" s="218">
        <v>6016</v>
      </c>
      <c r="W35" s="218">
        <v>6142</v>
      </c>
      <c r="X35" s="219">
        <v>5974</v>
      </c>
      <c r="Y35" s="156"/>
      <c r="Z35" s="156"/>
      <c r="AA35" s="156"/>
      <c r="AB35" s="197">
        <v>-34.718937120000191</v>
      </c>
      <c r="AC35" s="197">
        <v>-125.9925742559999</v>
      </c>
      <c r="AD35" s="197">
        <v>-42.388110152500303</v>
      </c>
      <c r="AE35" s="197">
        <v>0.24409054500029015</v>
      </c>
      <c r="AF35" s="197">
        <v>41.701172027500434</v>
      </c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</row>
    <row r="36" spans="1:115" s="101" customFormat="1" ht="24.95" customHeight="1" x14ac:dyDescent="0.35">
      <c r="A36" s="154" t="s">
        <v>389</v>
      </c>
      <c r="B36" s="117"/>
      <c r="C36" s="117"/>
      <c r="D36" s="311">
        <v>0.32</v>
      </c>
      <c r="E36" s="230">
        <v>0.2</v>
      </c>
      <c r="F36" s="230">
        <v>0.28813800000000001</v>
      </c>
      <c r="G36" s="230">
        <v>0.27873999999999999</v>
      </c>
      <c r="H36" s="230">
        <v>0.25374600000000003</v>
      </c>
      <c r="I36" s="102"/>
      <c r="J36" s="156"/>
      <c r="K36" s="123"/>
      <c r="L36" s="123"/>
      <c r="M36" s="121"/>
      <c r="N36" s="121"/>
      <c r="O36" s="121"/>
      <c r="P36" s="121"/>
      <c r="Q36" s="121"/>
      <c r="R36" s="123"/>
      <c r="S36" s="202" t="s">
        <v>389</v>
      </c>
      <c r="T36" s="220">
        <v>0.24</v>
      </c>
      <c r="U36" s="220">
        <v>0.14000000000000001</v>
      </c>
      <c r="V36" s="220">
        <v>0.25</v>
      </c>
      <c r="W36" s="220">
        <v>0.28000000000000003</v>
      </c>
      <c r="X36" s="221">
        <v>0.28999999999999998</v>
      </c>
      <c r="Y36" s="123"/>
      <c r="Z36" s="123"/>
      <c r="AA36" s="123"/>
      <c r="AB36" s="223">
        <v>-0.24</v>
      </c>
      <c r="AC36" s="223">
        <v>0.06</v>
      </c>
      <c r="AD36" s="223">
        <v>3.8138000000000005E-2</v>
      </c>
      <c r="AE36" s="223">
        <v>-1.2600000000000389E-3</v>
      </c>
      <c r="AF36" s="223">
        <v>-3.6253999999999953E-2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</row>
    <row r="37" spans="1:115" s="101" customFormat="1" ht="24.95" customHeight="1" x14ac:dyDescent="0.35">
      <c r="A37" s="154" t="s">
        <v>390</v>
      </c>
      <c r="B37" s="117"/>
      <c r="C37" s="117"/>
      <c r="D37" s="311">
        <v>0.45068000000000003</v>
      </c>
      <c r="E37" s="230">
        <v>0.67364999999999997</v>
      </c>
      <c r="F37" s="230">
        <v>0.45044400000000001</v>
      </c>
      <c r="G37" s="230">
        <v>0.46743000000000001</v>
      </c>
      <c r="H37" s="230">
        <v>0.50458999999999998</v>
      </c>
      <c r="I37" s="102"/>
      <c r="J37" s="156"/>
      <c r="K37" s="123"/>
      <c r="L37" s="123"/>
      <c r="M37" s="121"/>
      <c r="N37" s="121"/>
      <c r="O37" s="121"/>
      <c r="P37" s="121"/>
      <c r="Q37" s="121"/>
      <c r="R37" s="123"/>
      <c r="S37" s="202" t="s">
        <v>390</v>
      </c>
      <c r="T37" s="220">
        <v>0.5</v>
      </c>
      <c r="U37" s="220">
        <v>0.74</v>
      </c>
      <c r="V37" s="220">
        <v>0.5</v>
      </c>
      <c r="W37" s="220">
        <v>0.47</v>
      </c>
      <c r="X37" s="221">
        <v>0.45</v>
      </c>
      <c r="Y37" s="123"/>
      <c r="Z37" s="123"/>
      <c r="AA37" s="123"/>
      <c r="AB37" s="223">
        <v>-4.9319999999999975E-2</v>
      </c>
      <c r="AC37" s="223">
        <v>-6.635000000000002E-2</v>
      </c>
      <c r="AD37" s="223">
        <v>-4.9555999999999989E-2</v>
      </c>
      <c r="AE37" s="223">
        <v>-2.5699999999999612E-3</v>
      </c>
      <c r="AF37" s="223">
        <v>5.4589999999999972E-2</v>
      </c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</row>
    <row r="38" spans="1:115" s="101" customFormat="1" ht="24.95" customHeight="1" x14ac:dyDescent="0.35">
      <c r="A38" s="154" t="s">
        <v>391</v>
      </c>
      <c r="B38" s="117"/>
      <c r="C38" s="117"/>
      <c r="D38" s="311">
        <v>0.85966799999999999</v>
      </c>
      <c r="E38" s="230">
        <v>0.765154</v>
      </c>
      <c r="F38" s="230">
        <v>0.92082399999999998</v>
      </c>
      <c r="G38" s="230">
        <v>0.86004000000000003</v>
      </c>
      <c r="H38" s="230">
        <v>1.001781</v>
      </c>
      <c r="I38" s="102"/>
      <c r="J38" s="156"/>
      <c r="K38" s="123"/>
      <c r="L38" s="123"/>
      <c r="M38" s="121"/>
      <c r="N38" s="121"/>
      <c r="O38" s="121"/>
      <c r="P38" s="121"/>
      <c r="Q38" s="121"/>
      <c r="R38" s="123"/>
      <c r="S38" s="202" t="s">
        <v>391</v>
      </c>
      <c r="T38" s="220">
        <v>0.98</v>
      </c>
      <c r="U38" s="220">
        <v>0.92</v>
      </c>
      <c r="V38" s="220">
        <v>1</v>
      </c>
      <c r="W38" s="220">
        <v>0.86</v>
      </c>
      <c r="X38" s="221">
        <v>0.92</v>
      </c>
      <c r="Y38" s="123"/>
      <c r="Z38" s="123"/>
      <c r="AA38" s="123"/>
      <c r="AB38" s="223">
        <v>-0.12033199999999999</v>
      </c>
      <c r="AC38" s="223">
        <v>-0.15484600000000004</v>
      </c>
      <c r="AD38" s="223">
        <v>-7.9176000000000024E-2</v>
      </c>
      <c r="AE38" s="223">
        <v>4.0000000000040004E-5</v>
      </c>
      <c r="AF38" s="223">
        <v>8.1780999999999993E-2</v>
      </c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</row>
    <row r="39" spans="1:115" s="101" customFormat="1" ht="24.95" customHeight="1" thickBot="1" x14ac:dyDescent="0.4">
      <c r="A39" s="231" t="s">
        <v>392</v>
      </c>
      <c r="B39" s="232"/>
      <c r="C39" s="117"/>
      <c r="D39" s="312">
        <v>1.6066E-2</v>
      </c>
      <c r="E39" s="233">
        <v>1.6714E-2</v>
      </c>
      <c r="F39" s="233">
        <v>1.7159000000000001E-2</v>
      </c>
      <c r="G39" s="233">
        <v>1.7817E-2</v>
      </c>
      <c r="H39" s="233">
        <v>1.8370999999999998E-2</v>
      </c>
      <c r="I39" s="102"/>
      <c r="J39" s="156"/>
      <c r="K39" s="123"/>
      <c r="L39" s="123"/>
      <c r="M39" s="123"/>
      <c r="N39" s="123"/>
      <c r="O39" s="123"/>
      <c r="P39" s="123"/>
      <c r="Q39" s="123"/>
      <c r="R39" s="123"/>
      <c r="S39" s="208" t="s">
        <v>392</v>
      </c>
      <c r="T39" s="191">
        <v>1.8499999999999999E-2</v>
      </c>
      <c r="U39" s="191">
        <v>1.8599999999999998E-2</v>
      </c>
      <c r="V39" s="191">
        <v>1.84E-2</v>
      </c>
      <c r="W39" s="191">
        <v>1.78E-2</v>
      </c>
      <c r="X39" s="222">
        <v>1.72E-2</v>
      </c>
      <c r="Y39" s="123"/>
      <c r="Z39" s="123"/>
      <c r="AA39" s="123"/>
      <c r="AB39" s="197">
        <v>-2.4339999999999987E-3</v>
      </c>
      <c r="AC39" s="197">
        <v>-1.8859999999999988E-3</v>
      </c>
      <c r="AD39" s="197">
        <v>-1.240999999999999E-3</v>
      </c>
      <c r="AE39" s="197">
        <v>1.6999999999999654E-5</v>
      </c>
      <c r="AF39" s="197">
        <v>1.1709999999999984E-3</v>
      </c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</row>
    <row r="40" spans="1:115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56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</row>
    <row r="41" spans="1:115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</row>
    <row r="42" spans="1:115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</row>
    <row r="43" spans="1:115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</row>
    <row r="44" spans="1:115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</row>
    <row r="45" spans="1:115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</row>
    <row r="46" spans="1:115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</row>
    <row r="47" spans="1:115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</row>
    <row r="48" spans="1:115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</row>
    <row r="49" spans="1:115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</row>
    <row r="50" spans="1:115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</row>
    <row r="51" spans="1:115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</row>
    <row r="52" spans="1:115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</row>
    <row r="53" spans="1:115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</row>
    <row r="54" spans="1:115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</row>
    <row r="55" spans="1:115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</row>
    <row r="56" spans="1:115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</row>
    <row r="57" spans="1:115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</row>
    <row r="58" spans="1:115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</row>
    <row r="59" spans="1:115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</row>
    <row r="60" spans="1:115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</row>
    <row r="61" spans="1:115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</row>
    <row r="62" spans="1:115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</row>
    <row r="63" spans="1:115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</row>
    <row r="64" spans="1:115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</row>
    <row r="65" spans="1:115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</row>
    <row r="66" spans="1:115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</row>
    <row r="67" spans="1:115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</row>
    <row r="68" spans="1:115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</row>
    <row r="69" spans="1:115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</row>
    <row r="70" spans="1:115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</row>
    <row r="71" spans="1:115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</row>
    <row r="72" spans="1:115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</row>
    <row r="73" spans="1:115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</row>
    <row r="74" spans="1:115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</row>
    <row r="75" spans="1:115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</row>
    <row r="76" spans="1:115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</row>
    <row r="77" spans="1:115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</row>
    <row r="78" spans="1:115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</row>
    <row r="79" spans="1:115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</row>
    <row r="80" spans="1:115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</row>
    <row r="81" spans="1:115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</row>
    <row r="82" spans="1:115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</row>
    <row r="83" spans="1:115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</row>
    <row r="84" spans="1:115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</row>
    <row r="85" spans="1:115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</row>
    <row r="86" spans="1:115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</row>
    <row r="87" spans="1:115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</row>
    <row r="88" spans="1:115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</row>
    <row r="89" spans="1:115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</row>
    <row r="90" spans="1:115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</row>
    <row r="91" spans="1:115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</row>
    <row r="92" spans="1:115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</row>
    <row r="93" spans="1:115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</row>
    <row r="94" spans="1:115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</row>
    <row r="95" spans="1:115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</row>
    <row r="96" spans="1:115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</row>
    <row r="97" spans="1:115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</row>
    <row r="98" spans="1:115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</row>
    <row r="99" spans="1:115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</row>
    <row r="100" spans="1:115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</row>
    <row r="101" spans="1:115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</row>
    <row r="102" spans="1:115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</row>
    <row r="103" spans="1:115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</row>
    <row r="104" spans="1:115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</row>
    <row r="105" spans="1:115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</row>
    <row r="106" spans="1:115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</row>
    <row r="107" spans="1:115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</row>
    <row r="108" spans="1:115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</row>
    <row r="109" spans="1:115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</row>
    <row r="110" spans="1:115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</row>
    <row r="111" spans="1:115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</row>
    <row r="112" spans="1:115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</row>
    <row r="113" spans="1:115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</row>
    <row r="114" spans="1:115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</row>
    <row r="115" spans="1:115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</row>
    <row r="116" spans="1:115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</row>
    <row r="117" spans="1:115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</row>
    <row r="118" spans="1:115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</row>
    <row r="119" spans="1:115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</row>
    <row r="120" spans="1:115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</row>
    <row r="121" spans="1:115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</row>
    <row r="122" spans="1:115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</row>
    <row r="123" spans="1:115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</row>
    <row r="124" spans="1:115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</row>
    <row r="125" spans="1:115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</row>
    <row r="126" spans="1:115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</row>
    <row r="127" spans="1:115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</row>
    <row r="128" spans="1:115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</row>
    <row r="129" spans="1:115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</row>
    <row r="130" spans="1:115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</row>
    <row r="131" spans="1:115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</row>
    <row r="132" spans="1:115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</row>
    <row r="133" spans="1:115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</row>
    <row r="134" spans="1:115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</row>
    <row r="135" spans="1:115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</row>
    <row r="136" spans="1:115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</row>
    <row r="137" spans="1:115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</row>
    <row r="138" spans="1:115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</row>
    <row r="139" spans="1:115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</row>
    <row r="140" spans="1:115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</row>
    <row r="141" spans="1:115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</row>
    <row r="142" spans="1:115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</row>
    <row r="143" spans="1:115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</row>
    <row r="144" spans="1:115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</row>
    <row r="145" spans="1:115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</row>
    <row r="146" spans="1:115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</row>
    <row r="147" spans="1:115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</row>
    <row r="148" spans="1:115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</row>
    <row r="149" spans="1:115" x14ac:dyDescent="0.25"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K148"/>
  <sheetViews>
    <sheetView showGridLines="0" zoomScale="70" zoomScaleNormal="70" zoomScaleSheetLayoutView="50" workbookViewId="0">
      <selection activeCell="D35" sqref="D4:H35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89" width="9.140625" style="121"/>
    <col min="90" max="16384" width="9.140625" style="93"/>
  </cols>
  <sheetData>
    <row r="1" spans="1:89" ht="46.5" x14ac:dyDescent="0.7">
      <c r="A1" s="317" t="s">
        <v>578</v>
      </c>
      <c r="B1" s="318"/>
      <c r="C1" s="225"/>
      <c r="D1" s="432"/>
      <c r="E1" s="432"/>
      <c r="F1" s="432"/>
      <c r="G1" s="432"/>
      <c r="H1" s="432"/>
      <c r="I1" s="109"/>
    </row>
    <row r="2" spans="1:89" s="126" customFormat="1" ht="21" x14ac:dyDescent="0.2">
      <c r="A2" s="236" t="s">
        <v>325</v>
      </c>
      <c r="B2" s="226"/>
      <c r="C2" s="226"/>
      <c r="D2" s="255" t="s">
        <v>621</v>
      </c>
      <c r="E2" s="255" t="s">
        <v>599</v>
      </c>
      <c r="F2" s="255" t="s">
        <v>600</v>
      </c>
      <c r="G2" s="255" t="s">
        <v>601</v>
      </c>
      <c r="H2" s="255" t="s">
        <v>602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</row>
    <row r="3" spans="1:89" s="92" customFormat="1" ht="3" customHeight="1" x14ac:dyDescent="0.35">
      <c r="A3" s="234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</row>
    <row r="4" spans="1:89" s="158" customFormat="1" ht="20.100000000000001" customHeight="1" x14ac:dyDescent="0.2">
      <c r="A4" s="179" t="s">
        <v>603</v>
      </c>
      <c r="B4" s="179"/>
      <c r="C4" s="155"/>
      <c r="D4" s="284">
        <v>220.00597999999999</v>
      </c>
      <c r="E4" s="285">
        <v>215.94928899999999</v>
      </c>
      <c r="F4" s="285">
        <v>214.70469299999999</v>
      </c>
      <c r="G4" s="285">
        <v>212.53237999999999</v>
      </c>
      <c r="H4" s="285">
        <v>210.18168399999999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</row>
    <row r="5" spans="1:89" s="159" customFormat="1" ht="20.100000000000001" customHeight="1" x14ac:dyDescent="0.2">
      <c r="A5" s="155" t="s">
        <v>604</v>
      </c>
      <c r="B5" s="154"/>
      <c r="C5" s="154"/>
      <c r="D5" s="286">
        <v>21.806839</v>
      </c>
      <c r="E5" s="256">
        <v>18.421150000000001</v>
      </c>
      <c r="F5" s="256">
        <v>23.575336</v>
      </c>
      <c r="G5" s="256">
        <v>17.356262000000001</v>
      </c>
      <c r="H5" s="256">
        <v>17.233681000000001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</row>
    <row r="6" spans="1:89" s="159" customFormat="1" ht="20.100000000000001" customHeight="1" x14ac:dyDescent="0.2">
      <c r="A6" s="238" t="s">
        <v>605</v>
      </c>
      <c r="B6" s="251"/>
      <c r="C6" s="251"/>
      <c r="D6" s="406">
        <v>52.508907000000001</v>
      </c>
      <c r="E6" s="407">
        <v>48.843406000000002</v>
      </c>
      <c r="F6" s="407">
        <v>50.409726999999997</v>
      </c>
      <c r="G6" s="407">
        <v>49.007483999999998</v>
      </c>
      <c r="H6" s="407">
        <v>45.995899999999999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</row>
    <row r="7" spans="1:89" s="159" customFormat="1" ht="20.100000000000001" customHeight="1" x14ac:dyDescent="0.2">
      <c r="A7" s="238" t="s">
        <v>606</v>
      </c>
      <c r="B7" s="251"/>
      <c r="C7" s="251"/>
      <c r="D7" s="406">
        <v>-30.702068000000001</v>
      </c>
      <c r="E7" s="407">
        <v>-30.422256000000001</v>
      </c>
      <c r="F7" s="407">
        <v>-26.834391</v>
      </c>
      <c r="G7" s="407">
        <v>-31.651222000000001</v>
      </c>
      <c r="H7" s="407">
        <v>-28.762219000000002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</row>
    <row r="8" spans="1:89" s="159" customFormat="1" ht="20.100000000000001" customHeight="1" x14ac:dyDescent="0.2">
      <c r="A8" s="155" t="s">
        <v>607</v>
      </c>
      <c r="B8" s="154"/>
      <c r="C8" s="154"/>
      <c r="D8" s="286">
        <v>12.048855</v>
      </c>
      <c r="E8" s="256">
        <v>10.556072</v>
      </c>
      <c r="F8" s="256">
        <v>10.36538</v>
      </c>
      <c r="G8" s="256">
        <v>9.9589759999999998</v>
      </c>
      <c r="H8" s="256">
        <v>8.2874680000000005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</row>
    <row r="9" spans="1:89" s="159" customFormat="1" ht="20.100000000000001" customHeight="1" x14ac:dyDescent="0.2">
      <c r="A9" s="239" t="s">
        <v>608</v>
      </c>
      <c r="B9" s="251"/>
      <c r="C9" s="251"/>
      <c r="D9" s="406">
        <v>47.137515</v>
      </c>
      <c r="E9" s="407">
        <v>48.322906000000003</v>
      </c>
      <c r="F9" s="407">
        <v>93.878409000000005</v>
      </c>
      <c r="G9" s="407">
        <v>58.954160999999999</v>
      </c>
      <c r="H9" s="407">
        <v>51.192131000000003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</row>
    <row r="10" spans="1:89" s="159" customFormat="1" ht="20.100000000000001" customHeight="1" x14ac:dyDescent="0.2">
      <c r="A10" s="239" t="s">
        <v>609</v>
      </c>
      <c r="B10" s="251"/>
      <c r="C10" s="251"/>
      <c r="D10" s="406">
        <v>-35.088659999999997</v>
      </c>
      <c r="E10" s="407">
        <v>-37.766834000000003</v>
      </c>
      <c r="F10" s="407">
        <v>-83.513029000000003</v>
      </c>
      <c r="G10" s="407">
        <v>-48.995184999999999</v>
      </c>
      <c r="H10" s="407">
        <v>-42.904662999999999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</row>
    <row r="11" spans="1:89" s="159" customFormat="1" ht="20.100000000000001" customHeight="1" x14ac:dyDescent="0.2">
      <c r="A11" s="180" t="s">
        <v>373</v>
      </c>
      <c r="B11" s="154"/>
      <c r="C11" s="154"/>
      <c r="D11" s="286">
        <v>-2.3904369999999999</v>
      </c>
      <c r="E11" s="256">
        <v>-1.47037</v>
      </c>
      <c r="F11" s="256">
        <v>-2.579796</v>
      </c>
      <c r="G11" s="256">
        <v>1.9320660000000001</v>
      </c>
      <c r="H11" s="256">
        <v>-0.65528600000000004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</row>
    <row r="12" spans="1:89" s="159" customFormat="1" ht="20.100000000000001" customHeight="1" x14ac:dyDescent="0.2">
      <c r="A12" s="180" t="s">
        <v>374</v>
      </c>
      <c r="B12" s="154"/>
      <c r="C12" s="154"/>
      <c r="D12" s="286">
        <v>0.270874</v>
      </c>
      <c r="E12" s="256">
        <v>1.9873999999999999E-2</v>
      </c>
      <c r="F12" s="256">
        <v>1.7115999999999999E-2</v>
      </c>
      <c r="G12" s="256">
        <v>6.5700999999999996E-2</v>
      </c>
      <c r="H12" s="256">
        <v>0.21482999999999999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</row>
    <row r="13" spans="1:89" s="159" customFormat="1" ht="20.100000000000001" customHeight="1" x14ac:dyDescent="0.2">
      <c r="A13" s="180" t="s">
        <v>610</v>
      </c>
      <c r="B13" s="154"/>
      <c r="C13" s="154"/>
      <c r="D13" s="286">
        <v>65.304439000000002</v>
      </c>
      <c r="E13" s="256">
        <v>49.784585</v>
      </c>
      <c r="F13" s="256">
        <v>23.972109</v>
      </c>
      <c r="G13" s="256">
        <v>19.899899999999999</v>
      </c>
      <c r="H13" s="256">
        <v>41.377079000000002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</row>
    <row r="14" spans="1:89" s="159" customFormat="1" ht="20.100000000000001" customHeight="1" x14ac:dyDescent="0.2">
      <c r="A14" s="180" t="s">
        <v>611</v>
      </c>
      <c r="B14" s="154"/>
      <c r="C14" s="154"/>
      <c r="D14" s="286">
        <v>5.7600959999999999</v>
      </c>
      <c r="E14" s="256">
        <v>11.222835999999999</v>
      </c>
      <c r="F14" s="256">
        <v>4.3400000000000001E-3</v>
      </c>
      <c r="G14" s="256">
        <v>2.1979999999999999E-3</v>
      </c>
      <c r="H14" s="256">
        <v>47.892937000000003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</row>
    <row r="15" spans="1:89" s="159" customFormat="1" ht="20.100000000000001" customHeight="1" x14ac:dyDescent="0.2">
      <c r="A15" s="180" t="s">
        <v>612</v>
      </c>
      <c r="B15" s="154"/>
      <c r="C15" s="154"/>
      <c r="D15" s="286">
        <v>47.494546</v>
      </c>
      <c r="E15" s="256">
        <v>47.446578000000002</v>
      </c>
      <c r="F15" s="256">
        <v>49.837085000000002</v>
      </c>
      <c r="G15" s="256">
        <v>45.880840999999997</v>
      </c>
      <c r="H15" s="256">
        <v>49.210115999999999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</row>
    <row r="16" spans="1:89" s="159" customFormat="1" ht="20.100000000000001" customHeight="1" thickBot="1" x14ac:dyDescent="0.25">
      <c r="A16" s="180" t="s">
        <v>613</v>
      </c>
      <c r="B16" s="154"/>
      <c r="C16" s="154"/>
      <c r="D16" s="286">
        <v>4.6035009999999996</v>
      </c>
      <c r="E16" s="256">
        <v>26.050245</v>
      </c>
      <c r="F16" s="256">
        <v>1.981838</v>
      </c>
      <c r="G16" s="256">
        <v>6.7183310000000001</v>
      </c>
      <c r="H16" s="256">
        <v>4.3828950000000004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249" customFormat="1" ht="24.95" customHeight="1" thickBot="1" x14ac:dyDescent="0.25">
      <c r="A17" s="240" t="s">
        <v>379</v>
      </c>
      <c r="B17" s="241"/>
      <c r="C17" s="154"/>
      <c r="D17" s="408">
        <v>374.90469300000001</v>
      </c>
      <c r="E17" s="409">
        <v>377.98025899999999</v>
      </c>
      <c r="F17" s="409">
        <v>321.87810100000002</v>
      </c>
      <c r="G17" s="409">
        <v>314.346655</v>
      </c>
      <c r="H17" s="409">
        <v>378.125404</v>
      </c>
      <c r="I17" s="242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</row>
    <row r="18" spans="1:89" s="159" customFormat="1" ht="20.100000000000001" customHeight="1" x14ac:dyDescent="0.2">
      <c r="A18" s="181" t="s">
        <v>303</v>
      </c>
      <c r="B18" s="228"/>
      <c r="C18" s="154"/>
      <c r="D18" s="410">
        <v>-150.74039300000001</v>
      </c>
      <c r="E18" s="411">
        <v>-165.358869</v>
      </c>
      <c r="F18" s="411">
        <v>-151.53962999999999</v>
      </c>
      <c r="G18" s="411">
        <v>-144.12231800000001</v>
      </c>
      <c r="H18" s="411">
        <v>-142.92057800000001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159" customFormat="1" ht="20.100000000000001" customHeight="1" x14ac:dyDescent="0.2">
      <c r="A19" s="180" t="s">
        <v>304</v>
      </c>
      <c r="B19" s="154"/>
      <c r="C19" s="154"/>
      <c r="D19" s="286">
        <v>-10.850132</v>
      </c>
      <c r="E19" s="256">
        <v>1.119256</v>
      </c>
      <c r="F19" s="256">
        <v>-10.972277</v>
      </c>
      <c r="G19" s="256">
        <v>-2.3158539999999999</v>
      </c>
      <c r="H19" s="256">
        <v>-9.6408009999999997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</row>
    <row r="20" spans="1:89" s="159" customFormat="1" ht="20.100000000000001" customHeight="1" x14ac:dyDescent="0.2">
      <c r="A20" s="239" t="s">
        <v>614</v>
      </c>
      <c r="B20" s="251"/>
      <c r="C20" s="251"/>
      <c r="D20" s="406">
        <v>-7.3375029999999999</v>
      </c>
      <c r="E20" s="407">
        <v>0.91264599999999996</v>
      </c>
      <c r="F20" s="407">
        <v>-11.074232</v>
      </c>
      <c r="G20" s="407">
        <v>-2.1763020000000002</v>
      </c>
      <c r="H20" s="407">
        <v>-8.7985989999999994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159" customFormat="1" ht="20.100000000000001" customHeight="1" x14ac:dyDescent="0.2">
      <c r="A21" s="239" t="s">
        <v>344</v>
      </c>
      <c r="B21" s="251"/>
      <c r="C21" s="251"/>
      <c r="D21" s="406">
        <v>-4.2104999999999997E-2</v>
      </c>
      <c r="E21" s="407">
        <v>0</v>
      </c>
      <c r="F21" s="407">
        <v>2.7961469999999999</v>
      </c>
      <c r="G21" s="407">
        <v>0</v>
      </c>
      <c r="H21" s="407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</row>
    <row r="22" spans="1:89" s="159" customFormat="1" ht="20.100000000000001" customHeight="1" x14ac:dyDescent="0.2">
      <c r="A22" s="239" t="s">
        <v>347</v>
      </c>
      <c r="B22" s="251"/>
      <c r="C22" s="251"/>
      <c r="D22" s="406">
        <v>0</v>
      </c>
      <c r="E22" s="407">
        <v>0</v>
      </c>
      <c r="F22" s="407">
        <v>0</v>
      </c>
      <c r="G22" s="407">
        <v>0</v>
      </c>
      <c r="H22" s="407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59" customFormat="1" ht="20.100000000000001" customHeight="1" x14ac:dyDescent="0.2">
      <c r="A23" s="239" t="s">
        <v>615</v>
      </c>
      <c r="B23" s="251"/>
      <c r="C23" s="251"/>
      <c r="D23" s="406">
        <v>-3.4705240000000002</v>
      </c>
      <c r="E23" s="407">
        <v>0.20660999999999999</v>
      </c>
      <c r="F23" s="407">
        <v>-2.6941920000000001</v>
      </c>
      <c r="G23" s="407">
        <v>-0.13955200000000001</v>
      </c>
      <c r="H23" s="407">
        <v>-0.84220200000000001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</row>
    <row r="24" spans="1:89" s="159" customFormat="1" ht="20.100000000000001" customHeight="1" thickBot="1" x14ac:dyDescent="0.25">
      <c r="A24" s="180" t="s">
        <v>616</v>
      </c>
      <c r="B24" s="154"/>
      <c r="C24" s="154"/>
      <c r="D24" s="286">
        <v>5.8823259999999999</v>
      </c>
      <c r="E24" s="256">
        <v>4.3383520000000004</v>
      </c>
      <c r="F24" s="256">
        <v>4.0976840000000001</v>
      </c>
      <c r="G24" s="256">
        <v>7.5626410000000002</v>
      </c>
      <c r="H24" s="256">
        <v>5.4923780000000004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62" customFormat="1" ht="24.95" customHeight="1" thickBot="1" x14ac:dyDescent="0.25">
      <c r="A25" s="240" t="s">
        <v>384</v>
      </c>
      <c r="B25" s="241"/>
      <c r="C25" s="154"/>
      <c r="D25" s="408">
        <v>219.196494</v>
      </c>
      <c r="E25" s="409">
        <v>218.07899800000001</v>
      </c>
      <c r="F25" s="409">
        <v>163.46387799999999</v>
      </c>
      <c r="G25" s="409">
        <v>175.471124</v>
      </c>
      <c r="H25" s="409">
        <v>231.05640299999999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</row>
    <row r="26" spans="1:89" s="159" customFormat="1" ht="20.100000000000001" customHeight="1" thickBot="1" x14ac:dyDescent="0.25">
      <c r="A26" s="180" t="s">
        <v>617</v>
      </c>
      <c r="B26" s="154"/>
      <c r="C26" s="154"/>
      <c r="D26" s="286">
        <v>-36.533738999999997</v>
      </c>
      <c r="E26" s="256">
        <v>-36.882694999999998</v>
      </c>
      <c r="F26" s="256">
        <v>-32.625698</v>
      </c>
      <c r="G26" s="256">
        <v>-30.334443</v>
      </c>
      <c r="H26" s="256">
        <v>-40.280594000000001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62" customFormat="1" ht="24.95" customHeight="1" thickBot="1" x14ac:dyDescent="0.25">
      <c r="A27" s="253" t="s">
        <v>386</v>
      </c>
      <c r="B27" s="254"/>
      <c r="C27" s="154"/>
      <c r="D27" s="410">
        <v>182.662755</v>
      </c>
      <c r="E27" s="411">
        <v>181.196303</v>
      </c>
      <c r="F27" s="411">
        <v>130.83817999999999</v>
      </c>
      <c r="G27" s="411">
        <v>145.13668100000001</v>
      </c>
      <c r="H27" s="411">
        <v>190.77580900000001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</row>
    <row r="28" spans="1:89" s="159" customFormat="1" ht="20.100000000000001" customHeight="1" x14ac:dyDescent="0.2">
      <c r="A28" s="250" t="s">
        <v>618</v>
      </c>
      <c r="B28" s="154"/>
      <c r="C28" s="154"/>
      <c r="D28" s="410">
        <v>0</v>
      </c>
      <c r="E28" s="411">
        <v>0</v>
      </c>
      <c r="F28" s="411">
        <v>0</v>
      </c>
      <c r="G28" s="411">
        <v>0</v>
      </c>
      <c r="H28" s="411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59" customFormat="1" ht="20.100000000000001" customHeight="1" x14ac:dyDescent="0.2">
      <c r="A29" s="250" t="s">
        <v>395</v>
      </c>
      <c r="B29" s="154"/>
      <c r="C29" s="154"/>
      <c r="D29" s="286">
        <v>182.662755</v>
      </c>
      <c r="E29" s="256">
        <v>181.196303</v>
      </c>
      <c r="F29" s="256">
        <v>130.83817999999999</v>
      </c>
      <c r="G29" s="256">
        <v>145.13668100000001</v>
      </c>
      <c r="H29" s="256">
        <v>190.77580900000001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</row>
    <row r="30" spans="1:89" s="159" customFormat="1" ht="20.100000000000001" customHeight="1" x14ac:dyDescent="0.2">
      <c r="A30" s="301" t="s">
        <v>355</v>
      </c>
      <c r="B30" s="251"/>
      <c r="C30" s="251"/>
      <c r="D30" s="406">
        <v>175.99937800000001</v>
      </c>
      <c r="E30" s="407">
        <v>174.24452099999999</v>
      </c>
      <c r="F30" s="407">
        <v>117.994446</v>
      </c>
      <c r="G30" s="407">
        <v>136.65069299999999</v>
      </c>
      <c r="H30" s="407">
        <v>186.21751399999999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59" customFormat="1" ht="20.100000000000001" customHeight="1" x14ac:dyDescent="0.2">
      <c r="A31" s="301" t="s">
        <v>356</v>
      </c>
      <c r="B31" s="251"/>
      <c r="C31" s="251"/>
      <c r="D31" s="406">
        <v>6.6633769999999997</v>
      </c>
      <c r="E31" s="407">
        <v>6.9517819999999997</v>
      </c>
      <c r="F31" s="407">
        <v>12.843734</v>
      </c>
      <c r="G31" s="407">
        <v>8.4859880000000008</v>
      </c>
      <c r="H31" s="407">
        <v>4.5582950000000002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</row>
    <row r="32" spans="1:89" s="159" customFormat="1" ht="20.100000000000001" customHeight="1" thickBot="1" x14ac:dyDescent="0.25">
      <c r="A32" s="183"/>
      <c r="B32" s="183"/>
      <c r="C32" s="154"/>
      <c r="D32" s="412"/>
      <c r="E32" s="413"/>
      <c r="F32" s="413"/>
      <c r="G32" s="413"/>
      <c r="H32" s="413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59" customFormat="1" ht="24.95" customHeight="1" x14ac:dyDescent="0.35">
      <c r="A33" s="228" t="s">
        <v>619</v>
      </c>
      <c r="B33" s="163"/>
      <c r="C33" s="163"/>
      <c r="D33" s="286">
        <v>15038.862669</v>
      </c>
      <c r="E33" s="416">
        <v>14386.167100000001</v>
      </c>
      <c r="F33" s="416">
        <v>13664</v>
      </c>
      <c r="G33" s="416">
        <v>13921</v>
      </c>
      <c r="H33" s="416">
        <v>13571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</row>
    <row r="34" spans="1:89" s="159" customFormat="1" ht="24.95" customHeight="1" x14ac:dyDescent="0.35">
      <c r="A34" s="154" t="s">
        <v>409</v>
      </c>
      <c r="B34" s="117"/>
      <c r="C34" s="117"/>
      <c r="D34" s="286">
        <v>115.58013800000001</v>
      </c>
      <c r="E34" s="416">
        <v>109.885139</v>
      </c>
      <c r="F34" s="416">
        <v>103.422572</v>
      </c>
      <c r="G34" s="416">
        <v>90.462706999999995</v>
      </c>
      <c r="H34" s="416">
        <v>84.108474000000001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1" customFormat="1" ht="24.95" customHeight="1" x14ac:dyDescent="0.35">
      <c r="A35" s="229" t="s">
        <v>361</v>
      </c>
      <c r="B35" s="117"/>
      <c r="C35" s="117"/>
      <c r="D35" s="417">
        <v>1679.6218555759999</v>
      </c>
      <c r="E35" s="416">
        <v>1606.0465174000001</v>
      </c>
      <c r="F35" s="416">
        <v>1503.9486396824998</v>
      </c>
      <c r="G35" s="416">
        <v>1517.3234108825</v>
      </c>
      <c r="H35" s="416">
        <v>1475.1857622475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</row>
    <row r="36" spans="1:89" s="101" customFormat="1" ht="24.95" customHeight="1" x14ac:dyDescent="0.35">
      <c r="A36" s="154" t="s">
        <v>389</v>
      </c>
      <c r="B36" s="117"/>
      <c r="C36" s="117"/>
      <c r="D36" s="311">
        <v>0.47</v>
      </c>
      <c r="E36" s="230">
        <v>0.48</v>
      </c>
      <c r="F36" s="230">
        <v>0.35964299999999999</v>
      </c>
      <c r="G36" s="230">
        <v>0.40674500000000002</v>
      </c>
      <c r="H36" s="230">
        <v>0.54004600000000003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</row>
    <row r="37" spans="1:89" s="101" customFormat="1" ht="24.95" customHeight="1" x14ac:dyDescent="0.35">
      <c r="A37" s="154" t="s">
        <v>390</v>
      </c>
      <c r="B37" s="117"/>
      <c r="C37" s="117"/>
      <c r="D37" s="311">
        <v>0.39217299999999999</v>
      </c>
      <c r="E37" s="230">
        <v>0.42962899999999998</v>
      </c>
      <c r="F37" s="230">
        <v>0.468192</v>
      </c>
      <c r="G37" s="230">
        <v>0.452399</v>
      </c>
      <c r="H37" s="230">
        <v>0.36423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</row>
    <row r="38" spans="1:89" s="101" customFormat="1" ht="24.95" customHeight="1" x14ac:dyDescent="0.35">
      <c r="A38" s="154" t="s">
        <v>391</v>
      </c>
      <c r="B38" s="117"/>
      <c r="C38" s="117"/>
      <c r="D38" s="311">
        <v>0.965422</v>
      </c>
      <c r="E38" s="230">
        <v>0.99932399999999999</v>
      </c>
      <c r="F38" s="230">
        <v>0.93288700000000002</v>
      </c>
      <c r="G38" s="230">
        <v>0.95939799999999997</v>
      </c>
      <c r="H38" s="230">
        <v>1.001681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</row>
    <row r="39" spans="1:89" s="101" customFormat="1" ht="24.95" customHeight="1" thickBot="1" x14ac:dyDescent="0.4">
      <c r="A39" s="231" t="s">
        <v>392</v>
      </c>
      <c r="B39" s="232"/>
      <c r="C39" s="117"/>
      <c r="D39" s="312">
        <v>3.0110999999999999E-2</v>
      </c>
      <c r="E39" s="233">
        <v>3.0571000000000001E-2</v>
      </c>
      <c r="F39" s="233">
        <v>2.9631000000000001E-2</v>
      </c>
      <c r="G39" s="233">
        <v>2.9055000000000001E-2</v>
      </c>
      <c r="H39" s="233">
        <v>2.9108999999999999E-2</v>
      </c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</row>
    <row r="40" spans="1:89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</row>
    <row r="41" spans="1:89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</row>
    <row r="42" spans="1:89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</row>
    <row r="43" spans="1:89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89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89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89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</row>
    <row r="47" spans="1:89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</row>
    <row r="48" spans="1:89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</row>
    <row r="49" spans="1:89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</row>
    <row r="50" spans="1:89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</row>
    <row r="51" spans="1:89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</row>
    <row r="52" spans="1:89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</row>
    <row r="53" spans="1:89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</row>
    <row r="54" spans="1:89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</row>
    <row r="55" spans="1:89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</row>
    <row r="56" spans="1:89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</row>
    <row r="57" spans="1:89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</row>
    <row r="58" spans="1:89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</row>
    <row r="59" spans="1:89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</row>
    <row r="60" spans="1:89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</row>
    <row r="61" spans="1:89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</row>
    <row r="62" spans="1:89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</row>
    <row r="63" spans="1:89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</row>
    <row r="64" spans="1:89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</row>
    <row r="65" spans="1:89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</row>
    <row r="66" spans="1:89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</row>
    <row r="67" spans="1:89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</row>
    <row r="68" spans="1:89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</row>
    <row r="69" spans="1:89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</row>
    <row r="70" spans="1:89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</row>
    <row r="71" spans="1:89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</row>
    <row r="72" spans="1:89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</row>
    <row r="73" spans="1:89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</row>
    <row r="74" spans="1:89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</row>
    <row r="75" spans="1:89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</row>
    <row r="76" spans="1:89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</row>
    <row r="77" spans="1:89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</row>
    <row r="78" spans="1:89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</row>
    <row r="79" spans="1:89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</row>
    <row r="80" spans="1:89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</row>
    <row r="81" spans="1:89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</row>
    <row r="82" spans="1:89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</row>
    <row r="83" spans="1:89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</row>
    <row r="84" spans="1:89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</row>
    <row r="85" spans="1:89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</row>
    <row r="86" spans="1:89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</row>
    <row r="87" spans="1:89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</row>
    <row r="88" spans="1:89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</row>
    <row r="89" spans="1:89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</row>
    <row r="90" spans="1:89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</row>
    <row r="91" spans="1:89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</row>
    <row r="92" spans="1:89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</row>
    <row r="93" spans="1:89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</row>
    <row r="94" spans="1:89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89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</row>
    <row r="96" spans="1:89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</row>
    <row r="97" spans="1:89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</row>
    <row r="98" spans="1:89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</row>
    <row r="99" spans="1:89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</row>
    <row r="100" spans="1:89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</row>
    <row r="101" spans="1:89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</row>
    <row r="102" spans="1:89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</row>
    <row r="103" spans="1:89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</row>
    <row r="104" spans="1:89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</row>
    <row r="105" spans="1:89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</row>
    <row r="106" spans="1:89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</row>
    <row r="107" spans="1:89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</row>
    <row r="108" spans="1:89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</row>
    <row r="109" spans="1:89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</row>
    <row r="110" spans="1:89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</row>
    <row r="111" spans="1:89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</row>
    <row r="112" spans="1:89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</row>
    <row r="113" spans="1:89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</row>
    <row r="114" spans="1:89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</row>
    <row r="115" spans="1:89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</row>
    <row r="116" spans="1:89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</row>
    <row r="117" spans="1:89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</row>
    <row r="118" spans="1:89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</row>
    <row r="119" spans="1:89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</row>
    <row r="120" spans="1:89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</row>
    <row r="121" spans="1:89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</row>
    <row r="122" spans="1:89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</row>
    <row r="123" spans="1:89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</row>
    <row r="124" spans="1:89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89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</row>
    <row r="126" spans="1:89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</row>
    <row r="127" spans="1:89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</row>
    <row r="128" spans="1:89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</row>
    <row r="129" spans="1:89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</row>
    <row r="130" spans="1:89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</row>
    <row r="131" spans="1:89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</row>
    <row r="132" spans="1:89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</row>
    <row r="133" spans="1:89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</row>
    <row r="134" spans="1:89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</row>
    <row r="135" spans="1:89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</row>
    <row r="136" spans="1:89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</row>
    <row r="137" spans="1:89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</row>
    <row r="138" spans="1:89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</row>
    <row r="139" spans="1:89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</row>
    <row r="140" spans="1:89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</row>
    <row r="141" spans="1:89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</row>
    <row r="142" spans="1:89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</row>
    <row r="143" spans="1:89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</row>
    <row r="144" spans="1:89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</row>
    <row r="145" spans="1:89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</row>
    <row r="146" spans="1:89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</row>
    <row r="147" spans="1:89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</row>
    <row r="148" spans="1:89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K148"/>
  <sheetViews>
    <sheetView showGridLines="0" zoomScale="70" zoomScaleNormal="70" zoomScaleSheetLayoutView="50" workbookViewId="0">
      <selection activeCell="E35" sqref="E4:I35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175.85546875" style="18" hidden="1" customWidth="1" outlineLevel="1"/>
    <col min="4" max="4" width="2.85546875" style="117" customWidth="1" collapsed="1"/>
    <col min="5" max="9" width="20.7109375" style="100" customWidth="1"/>
    <col min="10" max="10" width="2" style="102" customWidth="1"/>
    <col min="11" max="89" width="9.140625" style="121"/>
    <col min="90" max="16384" width="9.140625" style="93"/>
  </cols>
  <sheetData>
    <row r="1" spans="1:89" ht="46.5" x14ac:dyDescent="0.7">
      <c r="A1" s="317" t="s">
        <v>579</v>
      </c>
      <c r="B1" s="318"/>
      <c r="C1" s="224"/>
      <c r="D1" s="225"/>
      <c r="E1" s="432"/>
      <c r="F1" s="432"/>
      <c r="G1" s="432"/>
      <c r="H1" s="432"/>
      <c r="I1" s="432"/>
      <c r="J1" s="109"/>
    </row>
    <row r="2" spans="1:89" s="126" customFormat="1" ht="21" x14ac:dyDescent="0.2">
      <c r="A2" s="236" t="s">
        <v>325</v>
      </c>
      <c r="B2" s="226"/>
      <c r="C2" s="226" t="s">
        <v>326</v>
      </c>
      <c r="D2" s="226"/>
      <c r="E2" s="255" t="s">
        <v>621</v>
      </c>
      <c r="F2" s="255" t="s">
        <v>599</v>
      </c>
      <c r="G2" s="255" t="s">
        <v>600</v>
      </c>
      <c r="H2" s="255" t="s">
        <v>601</v>
      </c>
      <c r="I2" s="255" t="s">
        <v>602</v>
      </c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</row>
    <row r="3" spans="1:89" s="92" customFormat="1" ht="3" customHeight="1" x14ac:dyDescent="0.35">
      <c r="A3" s="234"/>
      <c r="B3" s="106"/>
      <c r="C3" s="106"/>
      <c r="D3" s="106"/>
      <c r="E3" s="103"/>
      <c r="F3" s="103"/>
      <c r="G3" s="103"/>
      <c r="H3" s="103"/>
      <c r="I3" s="103"/>
      <c r="J3" s="10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</row>
    <row r="4" spans="1:89" s="158" customFormat="1" ht="20.100000000000001" customHeight="1" x14ac:dyDescent="0.2">
      <c r="A4" s="179" t="s">
        <v>603</v>
      </c>
      <c r="B4" s="179"/>
      <c r="C4" s="179" t="s">
        <v>327</v>
      </c>
      <c r="D4" s="155"/>
      <c r="E4" s="284">
        <v>194.322971</v>
      </c>
      <c r="F4" s="285">
        <v>189.29645199999999</v>
      </c>
      <c r="G4" s="285">
        <v>197.70626799999999</v>
      </c>
      <c r="H4" s="285">
        <v>184.440766</v>
      </c>
      <c r="I4" s="285">
        <v>179.438919</v>
      </c>
      <c r="J4" s="134"/>
      <c r="K4" s="157"/>
      <c r="L4" s="353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</row>
    <row r="5" spans="1:89" s="159" customFormat="1" ht="20.100000000000001" customHeight="1" x14ac:dyDescent="0.2">
      <c r="A5" s="155" t="s">
        <v>604</v>
      </c>
      <c r="B5" s="154"/>
      <c r="C5" s="155" t="s">
        <v>328</v>
      </c>
      <c r="D5" s="154"/>
      <c r="E5" s="286">
        <v>23.441208</v>
      </c>
      <c r="F5" s="256">
        <v>24.606344</v>
      </c>
      <c r="G5" s="256">
        <v>23.857873999999999</v>
      </c>
      <c r="H5" s="256">
        <v>23.526589000000001</v>
      </c>
      <c r="I5" s="256">
        <v>23.53903</v>
      </c>
      <c r="J5" s="134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</row>
    <row r="6" spans="1:89" s="159" customFormat="1" ht="20.100000000000001" customHeight="1" x14ac:dyDescent="0.2">
      <c r="A6" s="238" t="s">
        <v>605</v>
      </c>
      <c r="B6" s="251"/>
      <c r="C6" s="252" t="s">
        <v>329</v>
      </c>
      <c r="D6" s="251"/>
      <c r="E6" s="406">
        <v>57.079819999999998</v>
      </c>
      <c r="F6" s="407">
        <v>52.966085999999997</v>
      </c>
      <c r="G6" s="407">
        <v>52.195804000000003</v>
      </c>
      <c r="H6" s="407">
        <v>50.494765999999998</v>
      </c>
      <c r="I6" s="407">
        <v>48.877158999999999</v>
      </c>
      <c r="J6" s="134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</row>
    <row r="7" spans="1:89" s="159" customFormat="1" ht="20.100000000000001" customHeight="1" x14ac:dyDescent="0.2">
      <c r="A7" s="238" t="s">
        <v>606</v>
      </c>
      <c r="B7" s="251"/>
      <c r="C7" s="252" t="s">
        <v>330</v>
      </c>
      <c r="D7" s="251"/>
      <c r="E7" s="406">
        <v>-33.638612000000002</v>
      </c>
      <c r="F7" s="407">
        <v>-28.359742000000001</v>
      </c>
      <c r="G7" s="407">
        <v>-28.33793</v>
      </c>
      <c r="H7" s="407">
        <v>-26.968177000000001</v>
      </c>
      <c r="I7" s="407">
        <v>-25.338128999999999</v>
      </c>
      <c r="J7" s="134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</row>
    <row r="8" spans="1:89" s="159" customFormat="1" ht="20.100000000000001" customHeight="1" x14ac:dyDescent="0.2">
      <c r="A8" s="155" t="s">
        <v>607</v>
      </c>
      <c r="B8" s="154"/>
      <c r="C8" s="155" t="s">
        <v>331</v>
      </c>
      <c r="D8" s="154"/>
      <c r="E8" s="286">
        <v>5.8821389999999996</v>
      </c>
      <c r="F8" s="256">
        <v>5.992076</v>
      </c>
      <c r="G8" s="256">
        <v>7.300554</v>
      </c>
      <c r="H8" s="256">
        <v>3.020337</v>
      </c>
      <c r="I8" s="256">
        <v>4.2756439999999998</v>
      </c>
      <c r="J8" s="134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</row>
    <row r="9" spans="1:89" s="159" customFormat="1" ht="20.100000000000001" customHeight="1" x14ac:dyDescent="0.2">
      <c r="A9" s="239" t="s">
        <v>608</v>
      </c>
      <c r="B9" s="251"/>
      <c r="C9" s="195" t="s">
        <v>332</v>
      </c>
      <c r="D9" s="251"/>
      <c r="E9" s="406">
        <v>20.796448999999999</v>
      </c>
      <c r="F9" s="407">
        <v>23.043847</v>
      </c>
      <c r="G9" s="407">
        <v>21.415685</v>
      </c>
      <c r="H9" s="407">
        <v>20.026468999999999</v>
      </c>
      <c r="I9" s="407">
        <v>23.639106000000002</v>
      </c>
      <c r="J9" s="134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</row>
    <row r="10" spans="1:89" s="159" customFormat="1" ht="20.100000000000001" customHeight="1" x14ac:dyDescent="0.2">
      <c r="A10" s="239" t="s">
        <v>609</v>
      </c>
      <c r="B10" s="251"/>
      <c r="C10" s="195" t="s">
        <v>333</v>
      </c>
      <c r="D10" s="251"/>
      <c r="E10" s="406">
        <v>-14.91431</v>
      </c>
      <c r="F10" s="407">
        <v>-17.051770999999999</v>
      </c>
      <c r="G10" s="407">
        <v>-14.115131</v>
      </c>
      <c r="H10" s="407">
        <v>-17.006132000000001</v>
      </c>
      <c r="I10" s="407">
        <v>-19.363461999999998</v>
      </c>
      <c r="J10" s="134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</row>
    <row r="11" spans="1:89" s="159" customFormat="1" ht="20.100000000000001" customHeight="1" x14ac:dyDescent="0.2">
      <c r="A11" s="180" t="s">
        <v>373</v>
      </c>
      <c r="B11" s="154"/>
      <c r="C11" s="180" t="s">
        <v>334</v>
      </c>
      <c r="D11" s="154"/>
      <c r="E11" s="286">
        <v>-0.46335799999999999</v>
      </c>
      <c r="F11" s="256">
        <v>-1.2036819999999999</v>
      </c>
      <c r="G11" s="256">
        <v>-2.0845929999999999</v>
      </c>
      <c r="H11" s="256">
        <v>-1.9899640000000001</v>
      </c>
      <c r="I11" s="256">
        <v>-1.656911</v>
      </c>
      <c r="J11" s="134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</row>
    <row r="12" spans="1:89" s="159" customFormat="1" ht="20.100000000000001" customHeight="1" x14ac:dyDescent="0.2">
      <c r="A12" s="180" t="s">
        <v>374</v>
      </c>
      <c r="B12" s="154"/>
      <c r="C12" s="180" t="s">
        <v>335</v>
      </c>
      <c r="D12" s="154"/>
      <c r="E12" s="286">
        <v>1.328E-2</v>
      </c>
      <c r="F12" s="256">
        <v>2.3715E-2</v>
      </c>
      <c r="G12" s="256">
        <v>0.12970699999999999</v>
      </c>
      <c r="H12" s="256">
        <v>0.107518</v>
      </c>
      <c r="I12" s="256">
        <v>5.3862E-2</v>
      </c>
      <c r="J12" s="134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</row>
    <row r="13" spans="1:89" s="159" customFormat="1" ht="20.100000000000001" customHeight="1" x14ac:dyDescent="0.2">
      <c r="A13" s="180" t="s">
        <v>610</v>
      </c>
      <c r="B13" s="154"/>
      <c r="C13" s="180" t="s">
        <v>336</v>
      </c>
      <c r="D13" s="154"/>
      <c r="E13" s="286">
        <v>19.264631000000001</v>
      </c>
      <c r="F13" s="256">
        <v>28.342708999999999</v>
      </c>
      <c r="G13" s="256">
        <v>24.333470999999999</v>
      </c>
      <c r="H13" s="256">
        <v>11.284983</v>
      </c>
      <c r="I13" s="256">
        <v>30.679537</v>
      </c>
      <c r="J13" s="134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</row>
    <row r="14" spans="1:89" s="159" customFormat="1" ht="20.100000000000001" customHeight="1" x14ac:dyDescent="0.2">
      <c r="A14" s="180" t="s">
        <v>611</v>
      </c>
      <c r="B14" s="154"/>
      <c r="C14" s="180" t="s">
        <v>337</v>
      </c>
      <c r="D14" s="154"/>
      <c r="E14" s="286">
        <v>0.207953</v>
      </c>
      <c r="F14" s="256">
        <v>1.969282</v>
      </c>
      <c r="G14" s="256">
        <v>2.0230199999999998</v>
      </c>
      <c r="H14" s="256">
        <v>0.339229</v>
      </c>
      <c r="I14" s="256">
        <v>32.132083000000002</v>
      </c>
      <c r="J14" s="134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</row>
    <row r="15" spans="1:89" s="159" customFormat="1" ht="20.100000000000001" customHeight="1" x14ac:dyDescent="0.2">
      <c r="A15" s="180" t="s">
        <v>612</v>
      </c>
      <c r="B15" s="154"/>
      <c r="C15" s="180" t="s">
        <v>338</v>
      </c>
      <c r="D15" s="154"/>
      <c r="E15" s="286">
        <v>53.602578999999999</v>
      </c>
      <c r="F15" s="256">
        <v>47.956116999999999</v>
      </c>
      <c r="G15" s="256">
        <v>49.692534999999999</v>
      </c>
      <c r="H15" s="256">
        <v>51.758012999999998</v>
      </c>
      <c r="I15" s="256">
        <v>50.671207000000003</v>
      </c>
      <c r="J15" s="13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</row>
    <row r="16" spans="1:89" s="159" customFormat="1" ht="20.100000000000001" customHeight="1" thickBot="1" x14ac:dyDescent="0.25">
      <c r="A16" s="180" t="s">
        <v>613</v>
      </c>
      <c r="B16" s="154"/>
      <c r="C16" s="180" t="s">
        <v>339</v>
      </c>
      <c r="D16" s="154"/>
      <c r="E16" s="286">
        <v>1.1492579999999999</v>
      </c>
      <c r="F16" s="256">
        <v>3.7014589999999998</v>
      </c>
      <c r="G16" s="256">
        <v>2.2512829999999999</v>
      </c>
      <c r="H16" s="256">
        <v>-1.9726109999999999</v>
      </c>
      <c r="I16" s="256">
        <v>-1.9487410000000001</v>
      </c>
      <c r="J16" s="13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249" customFormat="1" ht="24.95" customHeight="1" thickBot="1" x14ac:dyDescent="0.25">
      <c r="A17" s="240" t="s">
        <v>379</v>
      </c>
      <c r="B17" s="241"/>
      <c r="C17" s="240" t="s">
        <v>340</v>
      </c>
      <c r="D17" s="154"/>
      <c r="E17" s="408">
        <v>297.420661</v>
      </c>
      <c r="F17" s="409">
        <v>300.68447200000003</v>
      </c>
      <c r="G17" s="409">
        <v>305.21011900000002</v>
      </c>
      <c r="H17" s="409">
        <v>270.51486</v>
      </c>
      <c r="I17" s="409">
        <v>317.18463000000003</v>
      </c>
      <c r="J17" s="242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</row>
    <row r="18" spans="1:89" s="159" customFormat="1" ht="20.100000000000001" customHeight="1" x14ac:dyDescent="0.2">
      <c r="A18" s="181" t="s">
        <v>303</v>
      </c>
      <c r="B18" s="228"/>
      <c r="C18" s="181" t="s">
        <v>341</v>
      </c>
      <c r="D18" s="154"/>
      <c r="E18" s="410">
        <v>-182.65214499999999</v>
      </c>
      <c r="F18" s="411">
        <v>-212.464877</v>
      </c>
      <c r="G18" s="411">
        <v>-188.55237600000001</v>
      </c>
      <c r="H18" s="411">
        <v>-180.49864700000001</v>
      </c>
      <c r="I18" s="411">
        <v>-172.31224499999999</v>
      </c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159" customFormat="1" ht="20.100000000000001" customHeight="1" x14ac:dyDescent="0.2">
      <c r="A19" s="180" t="s">
        <v>304</v>
      </c>
      <c r="B19" s="154"/>
      <c r="C19" s="180" t="s">
        <v>342</v>
      </c>
      <c r="D19" s="154"/>
      <c r="E19" s="286">
        <v>91.804055000000005</v>
      </c>
      <c r="F19" s="256">
        <v>47.340682000000001</v>
      </c>
      <c r="G19" s="256">
        <v>2.7236899999999999</v>
      </c>
      <c r="H19" s="256">
        <v>34.993001</v>
      </c>
      <c r="I19" s="256">
        <v>-5.841062</v>
      </c>
      <c r="J19" s="13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</row>
    <row r="20" spans="1:89" s="159" customFormat="1" ht="20.100000000000001" customHeight="1" x14ac:dyDescent="0.2">
      <c r="A20" s="239" t="s">
        <v>614</v>
      </c>
      <c r="B20" s="251"/>
      <c r="C20" s="195" t="s">
        <v>343</v>
      </c>
      <c r="D20" s="251"/>
      <c r="E20" s="406">
        <v>92.456203000000002</v>
      </c>
      <c r="F20" s="407">
        <v>47.512999000000001</v>
      </c>
      <c r="G20" s="407">
        <v>7.5240780000000003</v>
      </c>
      <c r="H20" s="407">
        <v>37.086863000000001</v>
      </c>
      <c r="I20" s="407">
        <v>-5.7844550000000003</v>
      </c>
      <c r="J20" s="13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159" customFormat="1" ht="20.100000000000001" customHeight="1" x14ac:dyDescent="0.2">
      <c r="A21" s="239" t="s">
        <v>344</v>
      </c>
      <c r="B21" s="251"/>
      <c r="C21" s="195" t="s">
        <v>345</v>
      </c>
      <c r="D21" s="251"/>
      <c r="E21" s="406">
        <v>0</v>
      </c>
      <c r="F21" s="407">
        <v>0</v>
      </c>
      <c r="G21" s="407">
        <v>-0.197325</v>
      </c>
      <c r="H21" s="407">
        <v>0</v>
      </c>
      <c r="I21" s="407">
        <v>0</v>
      </c>
      <c r="J21" s="134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</row>
    <row r="22" spans="1:89" s="159" customFormat="1" ht="20.100000000000001" customHeight="1" x14ac:dyDescent="0.2">
      <c r="A22" s="239" t="s">
        <v>347</v>
      </c>
      <c r="B22" s="251"/>
      <c r="C22" s="195" t="s">
        <v>346</v>
      </c>
      <c r="D22" s="251"/>
      <c r="E22" s="406">
        <v>0</v>
      </c>
      <c r="F22" s="407">
        <v>0</v>
      </c>
      <c r="G22" s="407">
        <v>0</v>
      </c>
      <c r="H22" s="407">
        <v>0</v>
      </c>
      <c r="I22" s="407">
        <v>0</v>
      </c>
      <c r="J22" s="13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59" customFormat="1" ht="20.100000000000001" customHeight="1" x14ac:dyDescent="0.2">
      <c r="A23" s="239" t="s">
        <v>615</v>
      </c>
      <c r="B23" s="251"/>
      <c r="C23" s="195" t="s">
        <v>348</v>
      </c>
      <c r="D23" s="251"/>
      <c r="E23" s="406">
        <v>-0.65214799999999995</v>
      </c>
      <c r="F23" s="407">
        <v>-0.172317</v>
      </c>
      <c r="G23" s="407">
        <v>-4.6030629999999997</v>
      </c>
      <c r="H23" s="407">
        <v>-2.0938620000000001</v>
      </c>
      <c r="I23" s="407">
        <v>-5.6606999999999998E-2</v>
      </c>
      <c r="J23" s="134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</row>
    <row r="24" spans="1:89" s="159" customFormat="1" ht="20.100000000000001" customHeight="1" thickBot="1" x14ac:dyDescent="0.25">
      <c r="A24" s="180" t="s">
        <v>616</v>
      </c>
      <c r="B24" s="154"/>
      <c r="C24" s="180" t="s">
        <v>349</v>
      </c>
      <c r="D24" s="154"/>
      <c r="E24" s="286">
        <v>0.84615099999999999</v>
      </c>
      <c r="F24" s="256">
        <v>1.106339</v>
      </c>
      <c r="G24" s="256">
        <v>0</v>
      </c>
      <c r="H24" s="256">
        <v>0</v>
      </c>
      <c r="I24" s="256">
        <v>0</v>
      </c>
      <c r="J24" s="134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62" customFormat="1" ht="24.95" customHeight="1" thickBot="1" x14ac:dyDescent="0.25">
      <c r="A25" s="240" t="s">
        <v>384</v>
      </c>
      <c r="B25" s="241"/>
      <c r="C25" s="240" t="s">
        <v>350</v>
      </c>
      <c r="D25" s="154"/>
      <c r="E25" s="408">
        <v>207.418722</v>
      </c>
      <c r="F25" s="409">
        <v>136.666616</v>
      </c>
      <c r="G25" s="409">
        <v>119.381433</v>
      </c>
      <c r="H25" s="409">
        <v>125.009214</v>
      </c>
      <c r="I25" s="409">
        <v>139.03132299999999</v>
      </c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</row>
    <row r="26" spans="1:89" s="159" customFormat="1" ht="20.100000000000001" customHeight="1" thickBot="1" x14ac:dyDescent="0.25">
      <c r="A26" s="180" t="s">
        <v>617</v>
      </c>
      <c r="B26" s="154"/>
      <c r="C26" s="180" t="s">
        <v>351</v>
      </c>
      <c r="D26" s="154"/>
      <c r="E26" s="286">
        <v>-30.094087999999999</v>
      </c>
      <c r="F26" s="256">
        <v>-22.430295000000001</v>
      </c>
      <c r="G26" s="256">
        <v>20.052643</v>
      </c>
      <c r="H26" s="256">
        <v>-19.111039000000002</v>
      </c>
      <c r="I26" s="256">
        <v>-16.004764999999999</v>
      </c>
      <c r="J26" s="13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62" customFormat="1" ht="24.95" customHeight="1" thickBot="1" x14ac:dyDescent="0.25">
      <c r="A27" s="253" t="s">
        <v>386</v>
      </c>
      <c r="B27" s="254"/>
      <c r="C27" s="253" t="s">
        <v>352</v>
      </c>
      <c r="D27" s="154"/>
      <c r="E27" s="410">
        <v>177.324634</v>
      </c>
      <c r="F27" s="411">
        <v>114.236321</v>
      </c>
      <c r="G27" s="411">
        <v>139.434076</v>
      </c>
      <c r="H27" s="411">
        <v>105.89817499999999</v>
      </c>
      <c r="I27" s="411">
        <v>123.02655799999999</v>
      </c>
      <c r="J27" s="160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</row>
    <row r="28" spans="1:89" s="159" customFormat="1" ht="20.100000000000001" customHeight="1" x14ac:dyDescent="0.2">
      <c r="A28" s="250" t="s">
        <v>618</v>
      </c>
      <c r="B28" s="154"/>
      <c r="C28" s="180" t="s">
        <v>353</v>
      </c>
      <c r="D28" s="154"/>
      <c r="E28" s="410">
        <v>0</v>
      </c>
      <c r="F28" s="411">
        <v>0</v>
      </c>
      <c r="G28" s="411">
        <v>0</v>
      </c>
      <c r="H28" s="411">
        <v>0</v>
      </c>
      <c r="I28" s="411">
        <v>0</v>
      </c>
      <c r="J28" s="13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59" customFormat="1" ht="20.100000000000001" customHeight="1" x14ac:dyDescent="0.2">
      <c r="A29" s="250" t="s">
        <v>395</v>
      </c>
      <c r="B29" s="154"/>
      <c r="C29" s="182" t="s">
        <v>354</v>
      </c>
      <c r="D29" s="154"/>
      <c r="E29" s="286">
        <v>177.324634</v>
      </c>
      <c r="F29" s="256">
        <v>114.236321</v>
      </c>
      <c r="G29" s="256">
        <v>139.434076</v>
      </c>
      <c r="H29" s="256">
        <v>105.89817499999999</v>
      </c>
      <c r="I29" s="256">
        <v>123.02655799999999</v>
      </c>
      <c r="J29" s="13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</row>
    <row r="30" spans="1:89" s="159" customFormat="1" ht="20.100000000000001" customHeight="1" x14ac:dyDescent="0.2">
      <c r="A30" s="301" t="s">
        <v>355</v>
      </c>
      <c r="B30" s="251"/>
      <c r="C30" s="195" t="s">
        <v>357</v>
      </c>
      <c r="D30" s="251"/>
      <c r="E30" s="406">
        <v>171.21140500000001</v>
      </c>
      <c r="F30" s="407">
        <v>105.50407300000001</v>
      </c>
      <c r="G30" s="407">
        <v>134.707088</v>
      </c>
      <c r="H30" s="407">
        <v>99.369197</v>
      </c>
      <c r="I30" s="407">
        <v>119.420365</v>
      </c>
      <c r="J30" s="134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59" customFormat="1" ht="20.100000000000001" customHeight="1" x14ac:dyDescent="0.2">
      <c r="A31" s="301" t="s">
        <v>356</v>
      </c>
      <c r="B31" s="251"/>
      <c r="C31" s="195" t="s">
        <v>358</v>
      </c>
      <c r="D31" s="251"/>
      <c r="E31" s="406">
        <v>6.1132289999999996</v>
      </c>
      <c r="F31" s="407">
        <v>8.7322480000000002</v>
      </c>
      <c r="G31" s="407">
        <v>4.7269880000000004</v>
      </c>
      <c r="H31" s="407">
        <v>6.5289780000000004</v>
      </c>
      <c r="I31" s="407">
        <v>3.6061930000000002</v>
      </c>
      <c r="J31" s="134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</row>
    <row r="32" spans="1:89" s="159" customFormat="1" ht="20.100000000000001" customHeight="1" thickBot="1" x14ac:dyDescent="0.25">
      <c r="A32" s="183"/>
      <c r="B32" s="183"/>
      <c r="C32" s="183"/>
      <c r="D32" s="154"/>
      <c r="E32" s="412"/>
      <c r="F32" s="413"/>
      <c r="G32" s="413"/>
      <c r="H32" s="413"/>
      <c r="I32" s="413"/>
      <c r="J32" s="134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59" customFormat="1" ht="24.95" customHeight="1" x14ac:dyDescent="0.35">
      <c r="A33" s="228" t="s">
        <v>619</v>
      </c>
      <c r="B33" s="163"/>
      <c r="C33" s="177"/>
      <c r="D33" s="163"/>
      <c r="E33" s="286">
        <v>19990.901666999998</v>
      </c>
      <c r="F33" s="416">
        <v>17666.835919000001</v>
      </c>
      <c r="G33" s="416">
        <v>17163</v>
      </c>
      <c r="H33" s="416">
        <v>17642</v>
      </c>
      <c r="I33" s="416">
        <v>17406</v>
      </c>
      <c r="J33" s="13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</row>
    <row r="34" spans="1:89" s="159" customFormat="1" ht="24.95" customHeight="1" x14ac:dyDescent="0.35">
      <c r="A34" s="154" t="s">
        <v>409</v>
      </c>
      <c r="B34" s="117"/>
      <c r="C34" s="178"/>
      <c r="D34" s="117"/>
      <c r="E34" s="286">
        <v>93.944991999999999</v>
      </c>
      <c r="F34" s="416">
        <v>93.282656000000003</v>
      </c>
      <c r="G34" s="416">
        <v>95.142239000000004</v>
      </c>
      <c r="H34" s="416">
        <v>91.047276999999994</v>
      </c>
      <c r="I34" s="416">
        <v>97.99485</v>
      </c>
      <c r="J34" s="16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1" customFormat="1" ht="24.95" customHeight="1" x14ac:dyDescent="0.35">
      <c r="A35" s="229" t="s">
        <v>361</v>
      </c>
      <c r="B35" s="117"/>
      <c r="C35" s="178"/>
      <c r="D35" s="117"/>
      <c r="E35" s="417">
        <v>2173</v>
      </c>
      <c r="F35" s="416">
        <v>1930.6335915760001</v>
      </c>
      <c r="G35" s="416">
        <v>1854.3711604749999</v>
      </c>
      <c r="H35" s="416">
        <v>1899.3083056275</v>
      </c>
      <c r="I35" s="416">
        <v>1882.1333317249998</v>
      </c>
      <c r="J35" s="10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</row>
    <row r="36" spans="1:89" s="101" customFormat="1" ht="24.95" customHeight="1" x14ac:dyDescent="0.35">
      <c r="A36" s="154" t="s">
        <v>389</v>
      </c>
      <c r="B36" s="117"/>
      <c r="C36" s="104"/>
      <c r="D36" s="117"/>
      <c r="E36" s="311">
        <v>0.36</v>
      </c>
      <c r="F36" s="230">
        <v>0.23</v>
      </c>
      <c r="G36" s="230">
        <v>0.284744</v>
      </c>
      <c r="H36" s="230">
        <v>0.217666</v>
      </c>
      <c r="I36" s="230">
        <v>0.25518000000000002</v>
      </c>
      <c r="J36" s="10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</row>
    <row r="37" spans="1:89" s="101" customFormat="1" ht="24.95" customHeight="1" x14ac:dyDescent="0.35">
      <c r="A37" s="154" t="s">
        <v>390</v>
      </c>
      <c r="B37" s="117"/>
      <c r="C37" s="104"/>
      <c r="D37" s="117"/>
      <c r="E37" s="311">
        <v>0.60982099999999995</v>
      </c>
      <c r="F37" s="230">
        <v>0.71559700000000004</v>
      </c>
      <c r="G37" s="230">
        <v>0.61074799999999996</v>
      </c>
      <c r="H37" s="230">
        <v>0.67021699999999995</v>
      </c>
      <c r="I37" s="230">
        <v>0.53128500000000001</v>
      </c>
      <c r="J37" s="102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</row>
    <row r="38" spans="1:89" s="101" customFormat="1" ht="24.95" customHeight="1" x14ac:dyDescent="0.35">
      <c r="A38" s="154" t="s">
        <v>391</v>
      </c>
      <c r="B38" s="117"/>
      <c r="C38" s="104"/>
      <c r="D38" s="117"/>
      <c r="E38" s="311">
        <v>0.93378799999999995</v>
      </c>
      <c r="F38" s="230">
        <v>0.85414599999999996</v>
      </c>
      <c r="G38" s="230">
        <v>0.97819299999999998</v>
      </c>
      <c r="H38" s="230">
        <v>0.96918099999999996</v>
      </c>
      <c r="I38" s="230">
        <v>0.93437899999999996</v>
      </c>
      <c r="J38" s="10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</row>
    <row r="39" spans="1:89" s="101" customFormat="1" ht="24.95" customHeight="1" thickBot="1" x14ac:dyDescent="0.4">
      <c r="A39" s="231" t="s">
        <v>392</v>
      </c>
      <c r="B39" s="232"/>
      <c r="C39" s="104"/>
      <c r="D39" s="117"/>
      <c r="E39" s="312">
        <v>2.7231999999999999E-2</v>
      </c>
      <c r="F39" s="233">
        <v>2.6707999999999999E-2</v>
      </c>
      <c r="G39" s="233">
        <v>2.7002999999999999E-2</v>
      </c>
      <c r="H39" s="233">
        <v>2.5165E-2</v>
      </c>
      <c r="I39" s="233">
        <v>2.4823999999999999E-2</v>
      </c>
      <c r="J39" s="102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</row>
    <row r="40" spans="1:89" s="101" customFormat="1" x14ac:dyDescent="0.25">
      <c r="A40" s="104"/>
      <c r="B40" s="104"/>
      <c r="C40" s="104"/>
      <c r="D40" s="117"/>
      <c r="E40" s="102"/>
      <c r="F40" s="102"/>
      <c r="G40" s="102"/>
      <c r="H40" s="102"/>
      <c r="I40" s="102"/>
      <c r="J40" s="10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</row>
    <row r="41" spans="1:89" s="101" customFormat="1" x14ac:dyDescent="0.25">
      <c r="A41" s="104"/>
      <c r="B41" s="104"/>
      <c r="C41" s="104"/>
      <c r="D41" s="117"/>
      <c r="E41" s="102"/>
      <c r="F41" s="102"/>
      <c r="G41" s="102"/>
      <c r="H41" s="102"/>
      <c r="I41" s="102"/>
      <c r="J41" s="102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</row>
    <row r="42" spans="1:89" s="101" customFormat="1" x14ac:dyDescent="0.25">
      <c r="A42" s="104"/>
      <c r="B42" s="104"/>
      <c r="C42" s="104"/>
      <c r="D42" s="117"/>
      <c r="E42" s="102"/>
      <c r="F42" s="102"/>
      <c r="G42" s="102"/>
      <c r="H42" s="102"/>
      <c r="I42" s="102"/>
      <c r="J42" s="102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</row>
    <row r="43" spans="1:89" s="101" customFormat="1" x14ac:dyDescent="0.25">
      <c r="A43" s="104"/>
      <c r="B43" s="104"/>
      <c r="C43" s="104"/>
      <c r="D43" s="117"/>
      <c r="E43" s="102"/>
      <c r="F43" s="102"/>
      <c r="G43" s="102"/>
      <c r="H43" s="102"/>
      <c r="I43" s="102"/>
      <c r="J43" s="102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89" s="101" customFormat="1" x14ac:dyDescent="0.25">
      <c r="A44" s="104"/>
      <c r="B44" s="104"/>
      <c r="C44" s="104"/>
      <c r="D44" s="117"/>
      <c r="E44" s="102"/>
      <c r="F44" s="102"/>
      <c r="G44" s="102"/>
      <c r="H44" s="102"/>
      <c r="I44" s="102"/>
      <c r="J44" s="10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89" s="101" customFormat="1" x14ac:dyDescent="0.25">
      <c r="A45" s="104"/>
      <c r="B45" s="104"/>
      <c r="C45" s="104"/>
      <c r="D45" s="117"/>
      <c r="E45" s="102"/>
      <c r="F45" s="102"/>
      <c r="G45" s="102"/>
      <c r="H45" s="102"/>
      <c r="I45" s="102"/>
      <c r="J45" s="102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89" s="101" customFormat="1" x14ac:dyDescent="0.25">
      <c r="A46" s="104"/>
      <c r="B46" s="104"/>
      <c r="C46" s="104"/>
      <c r="D46" s="117"/>
      <c r="E46" s="102"/>
      <c r="F46" s="102"/>
      <c r="G46" s="102"/>
      <c r="H46" s="102"/>
      <c r="I46" s="102"/>
      <c r="J46" s="102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</row>
    <row r="47" spans="1:89" s="101" customFormat="1" x14ac:dyDescent="0.25">
      <c r="A47" s="104"/>
      <c r="B47" s="104"/>
      <c r="C47" s="104"/>
      <c r="D47" s="117"/>
      <c r="E47" s="102"/>
      <c r="F47" s="102"/>
      <c r="G47" s="102"/>
      <c r="H47" s="102"/>
      <c r="I47" s="102"/>
      <c r="J47" s="102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</row>
    <row r="48" spans="1:89" s="101" customFormat="1" x14ac:dyDescent="0.25">
      <c r="A48" s="104"/>
      <c r="B48" s="104"/>
      <c r="C48" s="104"/>
      <c r="D48" s="117"/>
      <c r="E48" s="102"/>
      <c r="F48" s="102"/>
      <c r="G48" s="102"/>
      <c r="H48" s="102"/>
      <c r="I48" s="102"/>
      <c r="J48" s="102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</row>
    <row r="49" spans="1:89" s="101" customFormat="1" x14ac:dyDescent="0.25">
      <c r="A49" s="104"/>
      <c r="B49" s="104"/>
      <c r="C49" s="104"/>
      <c r="D49" s="117"/>
      <c r="E49" s="102"/>
      <c r="F49" s="102"/>
      <c r="G49" s="102"/>
      <c r="H49" s="102"/>
      <c r="I49" s="102"/>
      <c r="J49" s="102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</row>
    <row r="50" spans="1:89" s="101" customFormat="1" x14ac:dyDescent="0.25">
      <c r="A50" s="104"/>
      <c r="B50" s="104"/>
      <c r="C50" s="104"/>
      <c r="D50" s="117"/>
      <c r="E50" s="102"/>
      <c r="F50" s="102"/>
      <c r="G50" s="102"/>
      <c r="H50" s="102"/>
      <c r="I50" s="102"/>
      <c r="J50" s="10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</row>
    <row r="51" spans="1:89" s="101" customFormat="1" x14ac:dyDescent="0.25">
      <c r="A51" s="104"/>
      <c r="B51" s="104"/>
      <c r="C51" s="104"/>
      <c r="D51" s="117"/>
      <c r="E51" s="102"/>
      <c r="F51" s="102"/>
      <c r="G51" s="102"/>
      <c r="H51" s="102"/>
      <c r="I51" s="102"/>
      <c r="J51" s="10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</row>
    <row r="52" spans="1:89" s="101" customFormat="1" x14ac:dyDescent="0.25">
      <c r="A52" s="104"/>
      <c r="B52" s="104"/>
      <c r="C52" s="104"/>
      <c r="D52" s="117"/>
      <c r="E52" s="102"/>
      <c r="F52" s="102"/>
      <c r="G52" s="102"/>
      <c r="H52" s="102"/>
      <c r="I52" s="102"/>
      <c r="J52" s="10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</row>
    <row r="53" spans="1:89" s="101" customFormat="1" x14ac:dyDescent="0.25">
      <c r="A53" s="104"/>
      <c r="B53" s="104"/>
      <c r="C53" s="104"/>
      <c r="D53" s="117"/>
      <c r="E53" s="102"/>
      <c r="F53" s="102"/>
      <c r="G53" s="102"/>
      <c r="H53" s="102"/>
      <c r="I53" s="102"/>
      <c r="J53" s="102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</row>
    <row r="54" spans="1:89" s="101" customFormat="1" x14ac:dyDescent="0.25">
      <c r="A54" s="104"/>
      <c r="B54" s="104"/>
      <c r="C54" s="104"/>
      <c r="D54" s="117"/>
      <c r="E54" s="102"/>
      <c r="F54" s="102"/>
      <c r="G54" s="102"/>
      <c r="H54" s="102"/>
      <c r="I54" s="102"/>
      <c r="J54" s="102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</row>
    <row r="55" spans="1:89" s="101" customFormat="1" x14ac:dyDescent="0.25">
      <c r="A55" s="104"/>
      <c r="B55" s="104"/>
      <c r="C55" s="104"/>
      <c r="D55" s="117"/>
      <c r="E55" s="102"/>
      <c r="F55" s="102"/>
      <c r="G55" s="102"/>
      <c r="H55" s="102"/>
      <c r="I55" s="102"/>
      <c r="J55" s="10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</row>
    <row r="56" spans="1:89" s="101" customFormat="1" x14ac:dyDescent="0.25">
      <c r="A56" s="104"/>
      <c r="B56" s="104"/>
      <c r="C56" s="104"/>
      <c r="D56" s="117"/>
      <c r="E56" s="102"/>
      <c r="F56" s="102"/>
      <c r="G56" s="102"/>
      <c r="H56" s="102"/>
      <c r="I56" s="102"/>
      <c r="J56" s="102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</row>
    <row r="57" spans="1:89" s="101" customFormat="1" x14ac:dyDescent="0.25">
      <c r="A57" s="104"/>
      <c r="B57" s="104"/>
      <c r="C57" s="104"/>
      <c r="D57" s="117"/>
      <c r="E57" s="102"/>
      <c r="F57" s="102"/>
      <c r="G57" s="102"/>
      <c r="H57" s="102"/>
      <c r="I57" s="102"/>
      <c r="J57" s="102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</row>
    <row r="58" spans="1:89" s="101" customFormat="1" x14ac:dyDescent="0.25">
      <c r="A58" s="104"/>
      <c r="B58" s="104"/>
      <c r="C58" s="104"/>
      <c r="D58" s="117"/>
      <c r="E58" s="102"/>
      <c r="F58" s="102"/>
      <c r="G58" s="102"/>
      <c r="H58" s="102"/>
      <c r="I58" s="102"/>
      <c r="J58" s="102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</row>
    <row r="59" spans="1:89" s="101" customFormat="1" x14ac:dyDescent="0.25">
      <c r="A59" s="104"/>
      <c r="B59" s="104"/>
      <c r="C59" s="104"/>
      <c r="D59" s="117"/>
      <c r="E59" s="102"/>
      <c r="F59" s="102"/>
      <c r="G59" s="102"/>
      <c r="H59" s="102"/>
      <c r="I59" s="102"/>
      <c r="J59" s="10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</row>
    <row r="60" spans="1:89" s="101" customFormat="1" x14ac:dyDescent="0.25">
      <c r="A60" s="104"/>
      <c r="B60" s="104"/>
      <c r="C60" s="104"/>
      <c r="D60" s="117"/>
      <c r="E60" s="102"/>
      <c r="F60" s="102"/>
      <c r="G60" s="102"/>
      <c r="H60" s="102"/>
      <c r="I60" s="102"/>
      <c r="J60" s="10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</row>
    <row r="61" spans="1:89" s="101" customFormat="1" x14ac:dyDescent="0.25">
      <c r="A61" s="104"/>
      <c r="B61" s="104"/>
      <c r="C61" s="104"/>
      <c r="D61" s="117"/>
      <c r="E61" s="102"/>
      <c r="F61" s="102"/>
      <c r="G61" s="102"/>
      <c r="H61" s="102"/>
      <c r="I61" s="102"/>
      <c r="J61" s="10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</row>
    <row r="62" spans="1:89" s="101" customFormat="1" x14ac:dyDescent="0.25">
      <c r="A62" s="104"/>
      <c r="B62" s="104"/>
      <c r="C62" s="104"/>
      <c r="D62" s="117"/>
      <c r="E62" s="102"/>
      <c r="F62" s="102"/>
      <c r="G62" s="102"/>
      <c r="H62" s="102"/>
      <c r="I62" s="102"/>
      <c r="J62" s="10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</row>
    <row r="63" spans="1:89" s="101" customFormat="1" x14ac:dyDescent="0.25">
      <c r="A63" s="104"/>
      <c r="B63" s="104"/>
      <c r="C63" s="104"/>
      <c r="D63" s="117"/>
      <c r="E63" s="102"/>
      <c r="F63" s="102"/>
      <c r="G63" s="102"/>
      <c r="H63" s="102"/>
      <c r="I63" s="102"/>
      <c r="J63" s="10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</row>
    <row r="64" spans="1:89" s="101" customFormat="1" x14ac:dyDescent="0.25">
      <c r="A64" s="104"/>
      <c r="B64" s="104"/>
      <c r="C64" s="104"/>
      <c r="D64" s="117"/>
      <c r="E64" s="102"/>
      <c r="F64" s="102"/>
      <c r="G64" s="102"/>
      <c r="H64" s="102"/>
      <c r="I64" s="102"/>
      <c r="J64" s="10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</row>
    <row r="65" spans="1:89" s="101" customFormat="1" x14ac:dyDescent="0.25">
      <c r="A65" s="104"/>
      <c r="B65" s="104"/>
      <c r="C65" s="104"/>
      <c r="D65" s="117"/>
      <c r="E65" s="102"/>
      <c r="F65" s="102"/>
      <c r="G65" s="102"/>
      <c r="H65" s="102"/>
      <c r="I65" s="102"/>
      <c r="J65" s="10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</row>
    <row r="66" spans="1:89" s="101" customFormat="1" x14ac:dyDescent="0.25">
      <c r="A66" s="104"/>
      <c r="B66" s="104"/>
      <c r="C66" s="104"/>
      <c r="D66" s="117"/>
      <c r="E66" s="102"/>
      <c r="F66" s="102"/>
      <c r="G66" s="102"/>
      <c r="H66" s="102"/>
      <c r="I66" s="102"/>
      <c r="J66" s="10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</row>
    <row r="67" spans="1:89" s="101" customFormat="1" x14ac:dyDescent="0.25">
      <c r="A67" s="104"/>
      <c r="B67" s="104"/>
      <c r="C67" s="104"/>
      <c r="D67" s="117"/>
      <c r="E67" s="102"/>
      <c r="F67" s="102"/>
      <c r="G67" s="102"/>
      <c r="H67" s="102"/>
      <c r="I67" s="102"/>
      <c r="J67" s="10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</row>
    <row r="68" spans="1:89" s="101" customFormat="1" x14ac:dyDescent="0.25">
      <c r="A68" s="104"/>
      <c r="B68" s="104"/>
      <c r="C68" s="104"/>
      <c r="D68" s="117"/>
      <c r="E68" s="102"/>
      <c r="F68" s="102"/>
      <c r="G68" s="102"/>
      <c r="H68" s="102"/>
      <c r="I68" s="102"/>
      <c r="J68" s="10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</row>
    <row r="69" spans="1:89" s="101" customFormat="1" x14ac:dyDescent="0.25">
      <c r="A69" s="104"/>
      <c r="B69" s="104"/>
      <c r="C69" s="104"/>
      <c r="D69" s="117"/>
      <c r="E69" s="102"/>
      <c r="F69" s="102"/>
      <c r="G69" s="102"/>
      <c r="H69" s="102"/>
      <c r="I69" s="102"/>
      <c r="J69" s="10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</row>
    <row r="70" spans="1:89" s="101" customFormat="1" x14ac:dyDescent="0.25">
      <c r="A70" s="104"/>
      <c r="B70" s="104"/>
      <c r="C70" s="104"/>
      <c r="D70" s="117"/>
      <c r="E70" s="102"/>
      <c r="F70" s="102"/>
      <c r="G70" s="102"/>
      <c r="H70" s="102"/>
      <c r="I70" s="102"/>
      <c r="J70" s="10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</row>
    <row r="71" spans="1:89" s="101" customFormat="1" x14ac:dyDescent="0.25">
      <c r="A71" s="104"/>
      <c r="B71" s="104"/>
      <c r="C71" s="104"/>
      <c r="D71" s="117"/>
      <c r="E71" s="102"/>
      <c r="F71" s="102"/>
      <c r="G71" s="102"/>
      <c r="H71" s="102"/>
      <c r="I71" s="102"/>
      <c r="J71" s="10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</row>
    <row r="72" spans="1:89" s="101" customFormat="1" x14ac:dyDescent="0.25">
      <c r="A72" s="104"/>
      <c r="B72" s="104"/>
      <c r="C72" s="104"/>
      <c r="D72" s="117"/>
      <c r="E72" s="102"/>
      <c r="F72" s="102"/>
      <c r="G72" s="102"/>
      <c r="H72" s="102"/>
      <c r="I72" s="102"/>
      <c r="J72" s="10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</row>
    <row r="73" spans="1:89" s="101" customFormat="1" x14ac:dyDescent="0.25">
      <c r="A73" s="104"/>
      <c r="B73" s="104"/>
      <c r="C73" s="104"/>
      <c r="D73" s="117"/>
      <c r="E73" s="102"/>
      <c r="F73" s="102"/>
      <c r="G73" s="102"/>
      <c r="H73" s="102"/>
      <c r="I73" s="102"/>
      <c r="J73" s="10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</row>
    <row r="74" spans="1:89" s="101" customFormat="1" x14ac:dyDescent="0.25">
      <c r="A74" s="104"/>
      <c r="B74" s="104"/>
      <c r="C74" s="104"/>
      <c r="D74" s="117"/>
      <c r="E74" s="102"/>
      <c r="F74" s="102"/>
      <c r="G74" s="102"/>
      <c r="H74" s="102"/>
      <c r="I74" s="102"/>
      <c r="J74" s="10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</row>
    <row r="75" spans="1:89" s="101" customFormat="1" x14ac:dyDescent="0.25">
      <c r="A75" s="104"/>
      <c r="B75" s="104"/>
      <c r="C75" s="104"/>
      <c r="D75" s="117"/>
      <c r="E75" s="102"/>
      <c r="F75" s="102"/>
      <c r="G75" s="102"/>
      <c r="H75" s="102"/>
      <c r="I75" s="102"/>
      <c r="J75" s="10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</row>
    <row r="76" spans="1:89" s="101" customFormat="1" x14ac:dyDescent="0.25">
      <c r="A76" s="104"/>
      <c r="B76" s="104"/>
      <c r="C76" s="104"/>
      <c r="D76" s="117"/>
      <c r="E76" s="102"/>
      <c r="F76" s="102"/>
      <c r="G76" s="102"/>
      <c r="H76" s="102"/>
      <c r="I76" s="102"/>
      <c r="J76" s="10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</row>
    <row r="77" spans="1:89" s="101" customFormat="1" x14ac:dyDescent="0.25">
      <c r="A77" s="104"/>
      <c r="B77" s="104"/>
      <c r="C77" s="104"/>
      <c r="D77" s="117"/>
      <c r="E77" s="102"/>
      <c r="F77" s="102"/>
      <c r="G77" s="102"/>
      <c r="H77" s="102"/>
      <c r="I77" s="102"/>
      <c r="J77" s="10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</row>
    <row r="78" spans="1:89" s="101" customFormat="1" x14ac:dyDescent="0.25">
      <c r="A78" s="104"/>
      <c r="B78" s="104"/>
      <c r="C78" s="104"/>
      <c r="D78" s="117"/>
      <c r="E78" s="102"/>
      <c r="F78" s="102"/>
      <c r="G78" s="102"/>
      <c r="H78" s="102"/>
      <c r="I78" s="102"/>
      <c r="J78" s="10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</row>
    <row r="79" spans="1:89" s="101" customFormat="1" x14ac:dyDescent="0.25">
      <c r="A79" s="104"/>
      <c r="B79" s="104"/>
      <c r="C79" s="104"/>
      <c r="D79" s="117"/>
      <c r="E79" s="102"/>
      <c r="F79" s="102"/>
      <c r="G79" s="102"/>
      <c r="H79" s="102"/>
      <c r="I79" s="102"/>
      <c r="J79" s="10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</row>
    <row r="80" spans="1:89" s="101" customFormat="1" x14ac:dyDescent="0.25">
      <c r="A80" s="104"/>
      <c r="B80" s="104"/>
      <c r="C80" s="104"/>
      <c r="D80" s="117"/>
      <c r="E80" s="102"/>
      <c r="F80" s="102"/>
      <c r="G80" s="102"/>
      <c r="H80" s="102"/>
      <c r="I80" s="102"/>
      <c r="J80" s="10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</row>
    <row r="81" spans="1:89" s="101" customFormat="1" x14ac:dyDescent="0.25">
      <c r="A81" s="104"/>
      <c r="B81" s="104"/>
      <c r="C81" s="104"/>
      <c r="D81" s="117"/>
      <c r="E81" s="102"/>
      <c r="F81" s="102"/>
      <c r="G81" s="102"/>
      <c r="H81" s="102"/>
      <c r="I81" s="102"/>
      <c r="J81" s="10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</row>
    <row r="82" spans="1:89" s="101" customFormat="1" x14ac:dyDescent="0.25">
      <c r="A82" s="104"/>
      <c r="B82" s="104"/>
      <c r="C82" s="104"/>
      <c r="D82" s="117"/>
      <c r="E82" s="102"/>
      <c r="F82" s="102"/>
      <c r="G82" s="102"/>
      <c r="H82" s="102"/>
      <c r="I82" s="102"/>
      <c r="J82" s="10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</row>
    <row r="83" spans="1:89" s="101" customFormat="1" x14ac:dyDescent="0.25">
      <c r="A83" s="104"/>
      <c r="B83" s="104"/>
      <c r="C83" s="104"/>
      <c r="D83" s="117"/>
      <c r="E83" s="102"/>
      <c r="F83" s="102"/>
      <c r="G83" s="102"/>
      <c r="H83" s="102"/>
      <c r="I83" s="102"/>
      <c r="J83" s="10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</row>
    <row r="84" spans="1:89" s="101" customFormat="1" x14ac:dyDescent="0.25">
      <c r="A84" s="104"/>
      <c r="B84" s="104"/>
      <c r="C84" s="104"/>
      <c r="D84" s="117"/>
      <c r="E84" s="102"/>
      <c r="F84" s="102"/>
      <c r="G84" s="102"/>
      <c r="H84" s="102"/>
      <c r="I84" s="102"/>
      <c r="J84" s="10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</row>
    <row r="85" spans="1:89" s="101" customFormat="1" x14ac:dyDescent="0.25">
      <c r="A85" s="104"/>
      <c r="B85" s="104"/>
      <c r="C85" s="104"/>
      <c r="D85" s="117"/>
      <c r="E85" s="102"/>
      <c r="F85" s="102"/>
      <c r="G85" s="102"/>
      <c r="H85" s="102"/>
      <c r="I85" s="102"/>
      <c r="J85" s="10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</row>
    <row r="86" spans="1:89" s="101" customFormat="1" x14ac:dyDescent="0.25">
      <c r="A86" s="104"/>
      <c r="B86" s="104"/>
      <c r="C86" s="104"/>
      <c r="D86" s="117"/>
      <c r="E86" s="102"/>
      <c r="F86" s="102"/>
      <c r="G86" s="102"/>
      <c r="H86" s="102"/>
      <c r="I86" s="102"/>
      <c r="J86" s="10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</row>
    <row r="87" spans="1:89" s="101" customFormat="1" x14ac:dyDescent="0.25">
      <c r="A87" s="104"/>
      <c r="B87" s="104"/>
      <c r="C87" s="104"/>
      <c r="D87" s="117"/>
      <c r="E87" s="102"/>
      <c r="F87" s="102"/>
      <c r="G87" s="102"/>
      <c r="H87" s="102"/>
      <c r="I87" s="102"/>
      <c r="J87" s="10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</row>
    <row r="88" spans="1:89" s="101" customFormat="1" x14ac:dyDescent="0.25">
      <c r="A88" s="104"/>
      <c r="B88" s="104"/>
      <c r="C88" s="104"/>
      <c r="D88" s="117"/>
      <c r="E88" s="102"/>
      <c r="F88" s="102"/>
      <c r="G88" s="102"/>
      <c r="H88" s="102"/>
      <c r="I88" s="102"/>
      <c r="J88" s="10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</row>
    <row r="89" spans="1:89" s="101" customFormat="1" x14ac:dyDescent="0.25">
      <c r="A89" s="104"/>
      <c r="B89" s="104"/>
      <c r="C89" s="104"/>
      <c r="D89" s="117"/>
      <c r="E89" s="102"/>
      <c r="F89" s="102"/>
      <c r="G89" s="102"/>
      <c r="H89" s="102"/>
      <c r="I89" s="102"/>
      <c r="J89" s="10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</row>
    <row r="90" spans="1:89" s="101" customFormat="1" x14ac:dyDescent="0.25">
      <c r="A90" s="104"/>
      <c r="B90" s="104"/>
      <c r="C90" s="104"/>
      <c r="D90" s="117"/>
      <c r="E90" s="102"/>
      <c r="F90" s="102"/>
      <c r="G90" s="102"/>
      <c r="H90" s="102"/>
      <c r="I90" s="102"/>
      <c r="J90" s="10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</row>
    <row r="91" spans="1:89" s="101" customFormat="1" x14ac:dyDescent="0.25">
      <c r="A91" s="104"/>
      <c r="B91" s="104"/>
      <c r="C91" s="104"/>
      <c r="D91" s="117"/>
      <c r="E91" s="102"/>
      <c r="F91" s="102"/>
      <c r="G91" s="102"/>
      <c r="H91" s="102"/>
      <c r="I91" s="102"/>
      <c r="J91" s="10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</row>
    <row r="92" spans="1:89" s="101" customFormat="1" x14ac:dyDescent="0.25">
      <c r="A92" s="104"/>
      <c r="B92" s="104"/>
      <c r="C92" s="104"/>
      <c r="D92" s="117"/>
      <c r="E92" s="102"/>
      <c r="F92" s="102"/>
      <c r="G92" s="102"/>
      <c r="H92" s="102"/>
      <c r="I92" s="102"/>
      <c r="J92" s="10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</row>
    <row r="93" spans="1:89" s="101" customFormat="1" x14ac:dyDescent="0.25">
      <c r="A93" s="104"/>
      <c r="B93" s="104"/>
      <c r="C93" s="104"/>
      <c r="D93" s="117"/>
      <c r="E93" s="102"/>
      <c r="F93" s="102"/>
      <c r="G93" s="102"/>
      <c r="H93" s="102"/>
      <c r="I93" s="102"/>
      <c r="J93" s="102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</row>
    <row r="94" spans="1:89" s="101" customFormat="1" x14ac:dyDescent="0.25">
      <c r="A94" s="104"/>
      <c r="B94" s="104"/>
      <c r="C94" s="104"/>
      <c r="D94" s="117"/>
      <c r="E94" s="102"/>
      <c r="F94" s="102"/>
      <c r="G94" s="102"/>
      <c r="H94" s="102"/>
      <c r="I94" s="102"/>
      <c r="J94" s="10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89" s="101" customFormat="1" x14ac:dyDescent="0.25">
      <c r="A95" s="104"/>
      <c r="B95" s="104"/>
      <c r="C95" s="104"/>
      <c r="D95" s="117"/>
      <c r="E95" s="102"/>
      <c r="F95" s="102"/>
      <c r="G95" s="102"/>
      <c r="H95" s="102"/>
      <c r="I95" s="102"/>
      <c r="J95" s="10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</row>
    <row r="96" spans="1:89" s="101" customFormat="1" x14ac:dyDescent="0.25">
      <c r="A96" s="104"/>
      <c r="B96" s="104"/>
      <c r="C96" s="104"/>
      <c r="D96" s="117"/>
      <c r="E96" s="102"/>
      <c r="F96" s="102"/>
      <c r="G96" s="102"/>
      <c r="H96" s="102"/>
      <c r="I96" s="102"/>
      <c r="J96" s="102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</row>
    <row r="97" spans="1:89" s="101" customFormat="1" x14ac:dyDescent="0.25">
      <c r="A97" s="104"/>
      <c r="B97" s="104"/>
      <c r="C97" s="104"/>
      <c r="D97" s="117"/>
      <c r="E97" s="102"/>
      <c r="F97" s="102"/>
      <c r="G97" s="102"/>
      <c r="H97" s="102"/>
      <c r="I97" s="102"/>
      <c r="J97" s="10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</row>
    <row r="98" spans="1:89" s="101" customFormat="1" x14ac:dyDescent="0.25">
      <c r="A98" s="104"/>
      <c r="B98" s="104"/>
      <c r="C98" s="104"/>
      <c r="D98" s="117"/>
      <c r="E98" s="102"/>
      <c r="F98" s="102"/>
      <c r="G98" s="102"/>
      <c r="H98" s="102"/>
      <c r="I98" s="102"/>
      <c r="J98" s="10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</row>
    <row r="99" spans="1:89" s="101" customFormat="1" x14ac:dyDescent="0.25">
      <c r="A99" s="104"/>
      <c r="B99" s="104"/>
      <c r="C99" s="104"/>
      <c r="D99" s="117"/>
      <c r="E99" s="102"/>
      <c r="F99" s="102"/>
      <c r="G99" s="102"/>
      <c r="H99" s="102"/>
      <c r="I99" s="102"/>
      <c r="J99" s="10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</row>
    <row r="100" spans="1:89" s="101" customFormat="1" x14ac:dyDescent="0.25">
      <c r="A100" s="104"/>
      <c r="B100" s="104"/>
      <c r="C100" s="104"/>
      <c r="D100" s="117"/>
      <c r="E100" s="102"/>
      <c r="F100" s="102"/>
      <c r="G100" s="102"/>
      <c r="H100" s="102"/>
      <c r="I100" s="102"/>
      <c r="J100" s="10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</row>
    <row r="101" spans="1:89" s="101" customFormat="1" x14ac:dyDescent="0.25">
      <c r="A101" s="104"/>
      <c r="B101" s="104"/>
      <c r="C101" s="104"/>
      <c r="D101" s="117"/>
      <c r="E101" s="102"/>
      <c r="F101" s="102"/>
      <c r="G101" s="102"/>
      <c r="H101" s="102"/>
      <c r="I101" s="102"/>
      <c r="J101" s="10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</row>
    <row r="102" spans="1:89" s="101" customFormat="1" x14ac:dyDescent="0.25">
      <c r="A102" s="104"/>
      <c r="B102" s="104"/>
      <c r="C102" s="104"/>
      <c r="D102" s="117"/>
      <c r="E102" s="102"/>
      <c r="F102" s="102"/>
      <c r="G102" s="102"/>
      <c r="H102" s="102"/>
      <c r="I102" s="102"/>
      <c r="J102" s="10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</row>
    <row r="103" spans="1:89" s="101" customFormat="1" x14ac:dyDescent="0.25">
      <c r="A103" s="104"/>
      <c r="B103" s="104"/>
      <c r="C103" s="104"/>
      <c r="D103" s="117"/>
      <c r="E103" s="102"/>
      <c r="F103" s="102"/>
      <c r="G103" s="102"/>
      <c r="H103" s="102"/>
      <c r="I103" s="102"/>
      <c r="J103" s="10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</row>
    <row r="104" spans="1:89" s="101" customFormat="1" x14ac:dyDescent="0.25">
      <c r="A104" s="104"/>
      <c r="B104" s="104"/>
      <c r="C104" s="104"/>
      <c r="D104" s="117"/>
      <c r="E104" s="102"/>
      <c r="F104" s="102"/>
      <c r="G104" s="102"/>
      <c r="H104" s="102"/>
      <c r="I104" s="102"/>
      <c r="J104" s="10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</row>
    <row r="105" spans="1:89" s="101" customFormat="1" x14ac:dyDescent="0.25">
      <c r="A105" s="104"/>
      <c r="B105" s="104"/>
      <c r="C105" s="104"/>
      <c r="D105" s="117"/>
      <c r="E105" s="102"/>
      <c r="F105" s="102"/>
      <c r="G105" s="102"/>
      <c r="H105" s="102"/>
      <c r="I105" s="102"/>
      <c r="J105" s="10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</row>
    <row r="106" spans="1:89" s="101" customFormat="1" x14ac:dyDescent="0.25">
      <c r="A106" s="104"/>
      <c r="B106" s="104"/>
      <c r="C106" s="104"/>
      <c r="D106" s="117"/>
      <c r="E106" s="102"/>
      <c r="F106" s="102"/>
      <c r="G106" s="102"/>
      <c r="H106" s="102"/>
      <c r="I106" s="102"/>
      <c r="J106" s="10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</row>
    <row r="107" spans="1:89" s="101" customFormat="1" x14ac:dyDescent="0.25">
      <c r="A107" s="104"/>
      <c r="B107" s="104"/>
      <c r="C107" s="104"/>
      <c r="D107" s="117"/>
      <c r="E107" s="102"/>
      <c r="F107" s="102"/>
      <c r="G107" s="102"/>
      <c r="H107" s="102"/>
      <c r="I107" s="102"/>
      <c r="J107" s="10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</row>
    <row r="108" spans="1:89" s="101" customFormat="1" x14ac:dyDescent="0.25">
      <c r="A108" s="104"/>
      <c r="B108" s="104"/>
      <c r="C108" s="104"/>
      <c r="D108" s="117"/>
      <c r="E108" s="102"/>
      <c r="F108" s="102"/>
      <c r="G108" s="102"/>
      <c r="H108" s="102"/>
      <c r="I108" s="102"/>
      <c r="J108" s="10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</row>
    <row r="109" spans="1:89" s="101" customFormat="1" x14ac:dyDescent="0.25">
      <c r="A109" s="104"/>
      <c r="B109" s="104"/>
      <c r="C109" s="104"/>
      <c r="D109" s="117"/>
      <c r="E109" s="102"/>
      <c r="F109" s="102"/>
      <c r="G109" s="102"/>
      <c r="H109" s="102"/>
      <c r="I109" s="102"/>
      <c r="J109" s="10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</row>
    <row r="110" spans="1:89" s="101" customFormat="1" x14ac:dyDescent="0.25">
      <c r="A110" s="104"/>
      <c r="B110" s="104"/>
      <c r="C110" s="104"/>
      <c r="D110" s="117"/>
      <c r="E110" s="102"/>
      <c r="F110" s="102"/>
      <c r="G110" s="102"/>
      <c r="H110" s="102"/>
      <c r="I110" s="102"/>
      <c r="J110" s="10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</row>
    <row r="111" spans="1:89" s="101" customFormat="1" x14ac:dyDescent="0.25">
      <c r="A111" s="104"/>
      <c r="B111" s="104"/>
      <c r="C111" s="104"/>
      <c r="D111" s="117"/>
      <c r="E111" s="102"/>
      <c r="F111" s="102"/>
      <c r="G111" s="102"/>
      <c r="H111" s="102"/>
      <c r="I111" s="102"/>
      <c r="J111" s="10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</row>
    <row r="112" spans="1:89" s="101" customFormat="1" x14ac:dyDescent="0.25">
      <c r="A112" s="104"/>
      <c r="B112" s="104"/>
      <c r="C112" s="104"/>
      <c r="D112" s="117"/>
      <c r="E112" s="102"/>
      <c r="F112" s="102"/>
      <c r="G112" s="102"/>
      <c r="H112" s="102"/>
      <c r="I112" s="102"/>
      <c r="J112" s="10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</row>
    <row r="113" spans="1:89" s="101" customFormat="1" x14ac:dyDescent="0.25">
      <c r="A113" s="104"/>
      <c r="B113" s="104"/>
      <c r="C113" s="104"/>
      <c r="D113" s="117"/>
      <c r="E113" s="102"/>
      <c r="F113" s="102"/>
      <c r="G113" s="102"/>
      <c r="H113" s="102"/>
      <c r="I113" s="102"/>
      <c r="J113" s="10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</row>
    <row r="114" spans="1:89" s="101" customFormat="1" x14ac:dyDescent="0.25">
      <c r="A114" s="104"/>
      <c r="B114" s="104"/>
      <c r="C114" s="104"/>
      <c r="D114" s="117"/>
      <c r="E114" s="102"/>
      <c r="F114" s="102"/>
      <c r="G114" s="102"/>
      <c r="H114" s="102"/>
      <c r="I114" s="102"/>
      <c r="J114" s="10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</row>
    <row r="115" spans="1:89" s="101" customFormat="1" x14ac:dyDescent="0.25">
      <c r="A115" s="104"/>
      <c r="B115" s="104"/>
      <c r="C115" s="104"/>
      <c r="D115" s="117"/>
      <c r="E115" s="102"/>
      <c r="F115" s="102"/>
      <c r="G115" s="102"/>
      <c r="H115" s="102"/>
      <c r="I115" s="102"/>
      <c r="J115" s="10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</row>
    <row r="116" spans="1:89" s="101" customFormat="1" x14ac:dyDescent="0.25">
      <c r="A116" s="104"/>
      <c r="B116" s="104"/>
      <c r="C116" s="104"/>
      <c r="D116" s="117"/>
      <c r="E116" s="102"/>
      <c r="F116" s="102"/>
      <c r="G116" s="102"/>
      <c r="H116" s="102"/>
      <c r="I116" s="102"/>
      <c r="J116" s="10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</row>
    <row r="117" spans="1:89" s="101" customFormat="1" x14ac:dyDescent="0.25">
      <c r="A117" s="104"/>
      <c r="B117" s="104"/>
      <c r="C117" s="104"/>
      <c r="D117" s="117"/>
      <c r="E117" s="102"/>
      <c r="F117" s="102"/>
      <c r="G117" s="102"/>
      <c r="H117" s="102"/>
      <c r="I117" s="102"/>
      <c r="J117" s="10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</row>
    <row r="118" spans="1:89" s="101" customFormat="1" x14ac:dyDescent="0.25">
      <c r="A118" s="104"/>
      <c r="B118" s="104"/>
      <c r="C118" s="104"/>
      <c r="D118" s="117"/>
      <c r="E118" s="102"/>
      <c r="F118" s="102"/>
      <c r="G118" s="102"/>
      <c r="H118" s="102"/>
      <c r="I118" s="102"/>
      <c r="J118" s="10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</row>
    <row r="119" spans="1:89" s="101" customFormat="1" x14ac:dyDescent="0.25">
      <c r="A119" s="104"/>
      <c r="B119" s="104"/>
      <c r="C119" s="104"/>
      <c r="D119" s="117"/>
      <c r="E119" s="102"/>
      <c r="F119" s="102"/>
      <c r="G119" s="102"/>
      <c r="H119" s="102"/>
      <c r="I119" s="102"/>
      <c r="J119" s="10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</row>
    <row r="120" spans="1:89" s="101" customFormat="1" x14ac:dyDescent="0.25">
      <c r="A120" s="104"/>
      <c r="B120" s="104"/>
      <c r="C120" s="104"/>
      <c r="D120" s="117"/>
      <c r="E120" s="102"/>
      <c r="F120" s="102"/>
      <c r="G120" s="102"/>
      <c r="H120" s="102"/>
      <c r="I120" s="102"/>
      <c r="J120" s="102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</row>
    <row r="121" spans="1:89" s="101" customFormat="1" x14ac:dyDescent="0.25">
      <c r="A121" s="104"/>
      <c r="B121" s="104"/>
      <c r="C121" s="104"/>
      <c r="D121" s="117"/>
      <c r="E121" s="102"/>
      <c r="F121" s="102"/>
      <c r="G121" s="102"/>
      <c r="H121" s="102"/>
      <c r="I121" s="102"/>
      <c r="J121" s="102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</row>
    <row r="122" spans="1:89" s="101" customFormat="1" x14ac:dyDescent="0.25">
      <c r="A122" s="104"/>
      <c r="B122" s="104"/>
      <c r="C122" s="104"/>
      <c r="D122" s="117"/>
      <c r="E122" s="102"/>
      <c r="F122" s="102"/>
      <c r="G122" s="102"/>
      <c r="H122" s="102"/>
      <c r="I122" s="102"/>
      <c r="J122" s="10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</row>
    <row r="123" spans="1:89" s="101" customFormat="1" x14ac:dyDescent="0.25">
      <c r="A123" s="104"/>
      <c r="B123" s="104"/>
      <c r="C123" s="104"/>
      <c r="D123" s="117"/>
      <c r="E123" s="102"/>
      <c r="F123" s="102"/>
      <c r="G123" s="102"/>
      <c r="H123" s="102"/>
      <c r="I123" s="102"/>
      <c r="J123" s="10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</row>
    <row r="124" spans="1:89" s="101" customFormat="1" x14ac:dyDescent="0.25">
      <c r="A124" s="104"/>
      <c r="B124" s="104"/>
      <c r="C124" s="104"/>
      <c r="D124" s="117"/>
      <c r="E124" s="102"/>
      <c r="F124" s="102"/>
      <c r="G124" s="102"/>
      <c r="H124" s="102"/>
      <c r="I124" s="102"/>
      <c r="J124" s="102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89" s="101" customFormat="1" x14ac:dyDescent="0.25">
      <c r="A125" s="104"/>
      <c r="B125" s="104"/>
      <c r="C125" s="104"/>
      <c r="D125" s="117"/>
      <c r="E125" s="102"/>
      <c r="F125" s="102"/>
      <c r="G125" s="102"/>
      <c r="H125" s="102"/>
      <c r="I125" s="102"/>
      <c r="J125" s="10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</row>
    <row r="126" spans="1:89" s="101" customFormat="1" x14ac:dyDescent="0.25">
      <c r="A126" s="104"/>
      <c r="B126" s="104"/>
      <c r="C126" s="104"/>
      <c r="D126" s="117"/>
      <c r="E126" s="102"/>
      <c r="F126" s="102"/>
      <c r="G126" s="102"/>
      <c r="H126" s="102"/>
      <c r="I126" s="102"/>
      <c r="J126" s="10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</row>
    <row r="127" spans="1:89" s="101" customFormat="1" x14ac:dyDescent="0.25">
      <c r="A127" s="104"/>
      <c r="B127" s="104"/>
      <c r="C127" s="104"/>
      <c r="D127" s="117"/>
      <c r="E127" s="102"/>
      <c r="F127" s="102"/>
      <c r="G127" s="102"/>
      <c r="H127" s="102"/>
      <c r="I127" s="102"/>
      <c r="J127" s="10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</row>
    <row r="128" spans="1:89" s="101" customFormat="1" x14ac:dyDescent="0.25">
      <c r="A128" s="104"/>
      <c r="B128" s="104"/>
      <c r="C128" s="104"/>
      <c r="D128" s="117"/>
      <c r="E128" s="102"/>
      <c r="F128" s="102"/>
      <c r="G128" s="102"/>
      <c r="H128" s="102"/>
      <c r="I128" s="102"/>
      <c r="J128" s="10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</row>
    <row r="129" spans="1:89" s="101" customFormat="1" x14ac:dyDescent="0.25">
      <c r="A129" s="104"/>
      <c r="B129" s="104"/>
      <c r="C129" s="104"/>
      <c r="D129" s="117"/>
      <c r="E129" s="102"/>
      <c r="F129" s="102"/>
      <c r="G129" s="102"/>
      <c r="H129" s="102"/>
      <c r="I129" s="102"/>
      <c r="J129" s="10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</row>
    <row r="130" spans="1:89" s="101" customFormat="1" x14ac:dyDescent="0.25">
      <c r="A130" s="104"/>
      <c r="B130" s="104"/>
      <c r="C130" s="104"/>
      <c r="D130" s="117"/>
      <c r="E130" s="102"/>
      <c r="F130" s="102"/>
      <c r="G130" s="102"/>
      <c r="H130" s="102"/>
      <c r="I130" s="102"/>
      <c r="J130" s="10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</row>
    <row r="131" spans="1:89" s="101" customFormat="1" x14ac:dyDescent="0.25">
      <c r="A131" s="104"/>
      <c r="B131" s="104"/>
      <c r="C131" s="104"/>
      <c r="D131" s="117"/>
      <c r="E131" s="102"/>
      <c r="F131" s="102"/>
      <c r="G131" s="102"/>
      <c r="H131" s="102"/>
      <c r="I131" s="102"/>
      <c r="J131" s="10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</row>
    <row r="132" spans="1:89" s="101" customFormat="1" x14ac:dyDescent="0.25">
      <c r="A132" s="104"/>
      <c r="B132" s="104"/>
      <c r="C132" s="104"/>
      <c r="D132" s="117"/>
      <c r="E132" s="102"/>
      <c r="F132" s="102"/>
      <c r="G132" s="102"/>
      <c r="H132" s="102"/>
      <c r="I132" s="102"/>
      <c r="J132" s="10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</row>
    <row r="133" spans="1:89" s="101" customFormat="1" x14ac:dyDescent="0.25">
      <c r="A133" s="104"/>
      <c r="B133" s="104"/>
      <c r="C133" s="104"/>
      <c r="D133" s="117"/>
      <c r="E133" s="102"/>
      <c r="F133" s="102"/>
      <c r="G133" s="102"/>
      <c r="H133" s="102"/>
      <c r="I133" s="102"/>
      <c r="J133" s="10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</row>
    <row r="134" spans="1:89" s="101" customFormat="1" x14ac:dyDescent="0.25">
      <c r="A134" s="104"/>
      <c r="B134" s="104"/>
      <c r="C134" s="104"/>
      <c r="D134" s="117"/>
      <c r="E134" s="102"/>
      <c r="F134" s="102"/>
      <c r="G134" s="102"/>
      <c r="H134" s="102"/>
      <c r="I134" s="102"/>
      <c r="J134" s="10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</row>
    <row r="135" spans="1:89" s="101" customFormat="1" x14ac:dyDescent="0.25">
      <c r="A135" s="104"/>
      <c r="B135" s="104"/>
      <c r="C135" s="104"/>
      <c r="D135" s="117"/>
      <c r="E135" s="102"/>
      <c r="F135" s="102"/>
      <c r="G135" s="102"/>
      <c r="H135" s="102"/>
      <c r="I135" s="102"/>
      <c r="J135" s="10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</row>
    <row r="136" spans="1:89" s="101" customFormat="1" x14ac:dyDescent="0.25">
      <c r="A136" s="104"/>
      <c r="B136" s="104"/>
      <c r="C136" s="104"/>
      <c r="D136" s="117"/>
      <c r="E136" s="102"/>
      <c r="F136" s="102"/>
      <c r="G136" s="102"/>
      <c r="H136" s="102"/>
      <c r="I136" s="102"/>
      <c r="J136" s="10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</row>
    <row r="137" spans="1:89" s="101" customFormat="1" x14ac:dyDescent="0.25">
      <c r="A137" s="104"/>
      <c r="B137" s="104"/>
      <c r="C137" s="104"/>
      <c r="D137" s="117"/>
      <c r="E137" s="102"/>
      <c r="F137" s="102"/>
      <c r="G137" s="102"/>
      <c r="H137" s="102"/>
      <c r="I137" s="102"/>
      <c r="J137" s="10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</row>
    <row r="138" spans="1:89" s="101" customFormat="1" x14ac:dyDescent="0.25">
      <c r="A138" s="104"/>
      <c r="B138" s="104"/>
      <c r="C138" s="104"/>
      <c r="D138" s="117"/>
      <c r="E138" s="102"/>
      <c r="F138" s="102"/>
      <c r="G138" s="102"/>
      <c r="H138" s="102"/>
      <c r="I138" s="102"/>
      <c r="J138" s="10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</row>
    <row r="139" spans="1:89" s="101" customFormat="1" x14ac:dyDescent="0.25">
      <c r="A139" s="104"/>
      <c r="B139" s="104"/>
      <c r="C139" s="104"/>
      <c r="D139" s="117"/>
      <c r="E139" s="102"/>
      <c r="F139" s="102"/>
      <c r="G139" s="102"/>
      <c r="H139" s="102"/>
      <c r="I139" s="102"/>
      <c r="J139" s="10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</row>
    <row r="140" spans="1:89" s="101" customFormat="1" x14ac:dyDescent="0.25">
      <c r="A140" s="104"/>
      <c r="B140" s="104"/>
      <c r="C140" s="104"/>
      <c r="D140" s="117"/>
      <c r="E140" s="102"/>
      <c r="F140" s="102"/>
      <c r="G140" s="102"/>
      <c r="H140" s="102"/>
      <c r="I140" s="102"/>
      <c r="J140" s="10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</row>
    <row r="141" spans="1:89" s="101" customFormat="1" x14ac:dyDescent="0.25">
      <c r="A141" s="104"/>
      <c r="B141" s="104"/>
      <c r="C141" s="104"/>
      <c r="D141" s="117"/>
      <c r="E141" s="102"/>
      <c r="F141" s="102"/>
      <c r="G141" s="102"/>
      <c r="H141" s="102"/>
      <c r="I141" s="102"/>
      <c r="J141" s="10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</row>
    <row r="142" spans="1:89" s="101" customFormat="1" x14ac:dyDescent="0.25">
      <c r="A142" s="104"/>
      <c r="B142" s="104"/>
      <c r="C142" s="104"/>
      <c r="D142" s="117"/>
      <c r="E142" s="102"/>
      <c r="F142" s="102"/>
      <c r="G142" s="102"/>
      <c r="H142" s="102"/>
      <c r="I142" s="102"/>
      <c r="J142" s="10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</row>
    <row r="143" spans="1:89" s="101" customFormat="1" x14ac:dyDescent="0.25">
      <c r="A143" s="104"/>
      <c r="B143" s="104"/>
      <c r="C143" s="104"/>
      <c r="D143" s="117"/>
      <c r="E143" s="102"/>
      <c r="F143" s="102"/>
      <c r="G143" s="102"/>
      <c r="H143" s="102"/>
      <c r="I143" s="102"/>
      <c r="J143" s="10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</row>
    <row r="144" spans="1:89" s="101" customFormat="1" x14ac:dyDescent="0.25">
      <c r="A144" s="104"/>
      <c r="B144" s="104"/>
      <c r="C144" s="104"/>
      <c r="D144" s="117"/>
      <c r="E144" s="102"/>
      <c r="F144" s="102"/>
      <c r="G144" s="102"/>
      <c r="H144" s="102"/>
      <c r="I144" s="102"/>
      <c r="J144" s="10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</row>
    <row r="145" spans="1:89" s="101" customFormat="1" x14ac:dyDescent="0.25">
      <c r="A145" s="104"/>
      <c r="B145" s="104"/>
      <c r="C145" s="104"/>
      <c r="D145" s="117"/>
      <c r="E145" s="102"/>
      <c r="F145" s="102"/>
      <c r="G145" s="102"/>
      <c r="H145" s="102"/>
      <c r="I145" s="102"/>
      <c r="J145" s="10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</row>
    <row r="146" spans="1:89" s="101" customFormat="1" x14ac:dyDescent="0.25">
      <c r="A146" s="104"/>
      <c r="B146" s="104"/>
      <c r="C146" s="104"/>
      <c r="D146" s="117"/>
      <c r="E146" s="102"/>
      <c r="F146" s="102"/>
      <c r="G146" s="102"/>
      <c r="H146" s="102"/>
      <c r="I146" s="102"/>
      <c r="J146" s="10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</row>
    <row r="147" spans="1:89" s="101" customFormat="1" x14ac:dyDescent="0.25">
      <c r="A147" s="18"/>
      <c r="B147" s="18"/>
      <c r="C147" s="18"/>
      <c r="D147" s="117"/>
      <c r="E147" s="100"/>
      <c r="F147" s="100"/>
      <c r="G147" s="100"/>
      <c r="H147" s="100"/>
      <c r="I147" s="100"/>
      <c r="J147" s="10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</row>
    <row r="148" spans="1:89" s="101" customFormat="1" x14ac:dyDescent="0.25">
      <c r="A148" s="18"/>
      <c r="B148" s="18"/>
      <c r="C148" s="18"/>
      <c r="D148" s="117"/>
      <c r="E148" s="100"/>
      <c r="F148" s="100"/>
      <c r="G148" s="100"/>
      <c r="H148" s="100"/>
      <c r="I148" s="100"/>
      <c r="J148" s="10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</row>
  </sheetData>
  <mergeCells count="1">
    <mergeCell ref="E1:I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148"/>
  <sheetViews>
    <sheetView showGridLines="0" zoomScale="70" zoomScaleNormal="70" zoomScaleSheetLayoutView="50" workbookViewId="0">
      <selection activeCell="E33" sqref="E33:I33"/>
    </sheetView>
  </sheetViews>
  <sheetFormatPr defaultColWidth="9.140625" defaultRowHeight="15.75" outlineLevelCol="1" x14ac:dyDescent="0.25"/>
  <cols>
    <col min="1" max="1" width="16.28515625" style="18" customWidth="1"/>
    <col min="2" max="2" width="102.28515625" style="18" customWidth="1"/>
    <col min="3" max="3" width="175.85546875" style="18" hidden="1" customWidth="1" outlineLevel="1"/>
    <col min="4" max="4" width="2.85546875" style="117" customWidth="1" collapsed="1"/>
    <col min="5" max="9" width="20.7109375" style="100" customWidth="1"/>
    <col min="10" max="10" width="2" style="102" customWidth="1"/>
    <col min="11" max="84" width="9.140625" style="121"/>
    <col min="85" max="16384" width="9.140625" style="93"/>
  </cols>
  <sheetData>
    <row r="1" spans="1:84" ht="46.5" x14ac:dyDescent="0.7">
      <c r="A1" s="317" t="s">
        <v>582</v>
      </c>
      <c r="B1" s="318"/>
      <c r="C1" s="318"/>
      <c r="D1" s="225"/>
      <c r="E1" s="432"/>
      <c r="F1" s="432"/>
      <c r="G1" s="432"/>
      <c r="H1" s="432"/>
      <c r="I1" s="432"/>
      <c r="J1" s="109"/>
    </row>
    <row r="2" spans="1:84" s="126" customFormat="1" ht="21" x14ac:dyDescent="0.2">
      <c r="A2" s="236" t="s">
        <v>325</v>
      </c>
      <c r="B2" s="226"/>
      <c r="C2" s="226" t="s">
        <v>326</v>
      </c>
      <c r="D2" s="226"/>
      <c r="E2" s="255" t="s">
        <v>621</v>
      </c>
      <c r="F2" s="255" t="s">
        <v>599</v>
      </c>
      <c r="G2" s="255" t="s">
        <v>600</v>
      </c>
      <c r="H2" s="255" t="s">
        <v>601</v>
      </c>
      <c r="I2" s="255" t="s">
        <v>602</v>
      </c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</row>
    <row r="3" spans="1:84" s="92" customFormat="1" ht="3" customHeight="1" x14ac:dyDescent="0.35">
      <c r="A3" s="234"/>
      <c r="B3" s="106"/>
      <c r="C3" s="106"/>
      <c r="D3" s="106"/>
      <c r="E3" s="103"/>
      <c r="F3" s="103"/>
      <c r="G3" s="103"/>
      <c r="H3" s="103"/>
      <c r="I3" s="103"/>
      <c r="J3" s="10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s="158" customFormat="1" ht="20.100000000000001" customHeight="1" x14ac:dyDescent="0.2">
      <c r="A4" s="179" t="s">
        <v>603</v>
      </c>
      <c r="B4" s="179"/>
      <c r="C4" s="179" t="s">
        <v>327</v>
      </c>
      <c r="D4" s="155"/>
      <c r="E4" s="304">
        <v>60.253771999999998</v>
      </c>
      <c r="F4" s="289">
        <v>57.982444999999998</v>
      </c>
      <c r="G4" s="289">
        <v>59.233449</v>
      </c>
      <c r="H4" s="289">
        <v>57.971102000000002</v>
      </c>
      <c r="I4" s="289">
        <v>56.519213999999998</v>
      </c>
      <c r="J4" s="134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</row>
    <row r="5" spans="1:84" s="159" customFormat="1" ht="20.100000000000001" customHeight="1" x14ac:dyDescent="0.2">
      <c r="A5" s="155" t="s">
        <v>604</v>
      </c>
      <c r="B5" s="154"/>
      <c r="C5" s="155" t="s">
        <v>328</v>
      </c>
      <c r="D5" s="154"/>
      <c r="E5" s="305">
        <v>9.4418839999999999</v>
      </c>
      <c r="F5" s="290">
        <v>8.8128399999999996</v>
      </c>
      <c r="G5" s="290">
        <v>8.6876309999999997</v>
      </c>
      <c r="H5" s="290">
        <v>7.733447</v>
      </c>
      <c r="I5" s="290">
        <v>8.4669450000000008</v>
      </c>
      <c r="J5" s="134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</row>
    <row r="6" spans="1:84" s="159" customFormat="1" ht="20.100000000000001" customHeight="1" x14ac:dyDescent="0.2">
      <c r="A6" s="238" t="s">
        <v>605</v>
      </c>
      <c r="B6" s="251"/>
      <c r="C6" s="252" t="s">
        <v>329</v>
      </c>
      <c r="D6" s="251"/>
      <c r="E6" s="306">
        <v>24.626709000000002</v>
      </c>
      <c r="F6" s="291">
        <v>23.276004</v>
      </c>
      <c r="G6" s="291">
        <v>21.973509</v>
      </c>
      <c r="H6" s="291">
        <v>21.223814999999998</v>
      </c>
      <c r="I6" s="291">
        <v>19.942352</v>
      </c>
      <c r="J6" s="134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</row>
    <row r="7" spans="1:84" s="159" customFormat="1" ht="20.100000000000001" customHeight="1" x14ac:dyDescent="0.2">
      <c r="A7" s="238" t="s">
        <v>606</v>
      </c>
      <c r="B7" s="251"/>
      <c r="C7" s="252" t="s">
        <v>330</v>
      </c>
      <c r="D7" s="251"/>
      <c r="E7" s="306">
        <v>-15.184825</v>
      </c>
      <c r="F7" s="291">
        <v>-14.463164000000001</v>
      </c>
      <c r="G7" s="291">
        <v>-13.285878</v>
      </c>
      <c r="H7" s="291">
        <v>-13.490368</v>
      </c>
      <c r="I7" s="291">
        <v>-11.475407000000001</v>
      </c>
      <c r="J7" s="134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</row>
    <row r="8" spans="1:84" s="159" customFormat="1" ht="20.100000000000001" customHeight="1" x14ac:dyDescent="0.2">
      <c r="A8" s="155" t="s">
        <v>607</v>
      </c>
      <c r="B8" s="154"/>
      <c r="C8" s="155" t="s">
        <v>331</v>
      </c>
      <c r="D8" s="154"/>
      <c r="E8" s="305">
        <v>1.7609250000000001</v>
      </c>
      <c r="F8" s="290">
        <v>1.678685</v>
      </c>
      <c r="G8" s="290">
        <v>3.069496</v>
      </c>
      <c r="H8" s="290">
        <v>-1.202882</v>
      </c>
      <c r="I8" s="290">
        <v>0.47934900000000003</v>
      </c>
      <c r="J8" s="134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</row>
    <row r="9" spans="1:84" s="159" customFormat="1" ht="20.100000000000001" customHeight="1" x14ac:dyDescent="0.2">
      <c r="A9" s="239" t="s">
        <v>608</v>
      </c>
      <c r="B9" s="251"/>
      <c r="C9" s="195" t="s">
        <v>332</v>
      </c>
      <c r="D9" s="251"/>
      <c r="E9" s="306">
        <v>4.1076930000000003</v>
      </c>
      <c r="F9" s="291">
        <v>3.9059050000000002</v>
      </c>
      <c r="G9" s="291">
        <v>3.9941200000000001</v>
      </c>
      <c r="H9" s="291">
        <v>3.9593250000000002</v>
      </c>
      <c r="I9" s="291">
        <v>3.8281239999999999</v>
      </c>
      <c r="J9" s="134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</row>
    <row r="10" spans="1:84" s="159" customFormat="1" ht="20.100000000000001" customHeight="1" x14ac:dyDescent="0.2">
      <c r="A10" s="239" t="s">
        <v>609</v>
      </c>
      <c r="B10" s="251"/>
      <c r="C10" s="195" t="s">
        <v>333</v>
      </c>
      <c r="D10" s="251"/>
      <c r="E10" s="306">
        <v>-2.346768</v>
      </c>
      <c r="F10" s="291">
        <v>-2.22722</v>
      </c>
      <c r="G10" s="291">
        <v>-0.924624</v>
      </c>
      <c r="H10" s="291">
        <v>-5.1622070000000004</v>
      </c>
      <c r="I10" s="291">
        <v>-3.3487749999999998</v>
      </c>
      <c r="J10" s="134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</row>
    <row r="11" spans="1:84" s="159" customFormat="1" ht="20.100000000000001" customHeight="1" x14ac:dyDescent="0.2">
      <c r="A11" s="180" t="s">
        <v>373</v>
      </c>
      <c r="B11" s="154"/>
      <c r="C11" s="180" t="s">
        <v>334</v>
      </c>
      <c r="D11" s="154"/>
      <c r="E11" s="305">
        <v>-0.54145100000000002</v>
      </c>
      <c r="F11" s="290">
        <v>-6.6163E-2</v>
      </c>
      <c r="G11" s="290">
        <v>-0.620475</v>
      </c>
      <c r="H11" s="290">
        <v>-0.40721499999999999</v>
      </c>
      <c r="I11" s="290">
        <v>-0.46173799999999998</v>
      </c>
      <c r="J11" s="134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</row>
    <row r="12" spans="1:84" s="159" customFormat="1" ht="20.100000000000001" customHeight="1" x14ac:dyDescent="0.2">
      <c r="A12" s="180" t="s">
        <v>374</v>
      </c>
      <c r="B12" s="154"/>
      <c r="C12" s="180" t="s">
        <v>335</v>
      </c>
      <c r="D12" s="154"/>
      <c r="E12" s="305">
        <v>8.2199999999999999E-3</v>
      </c>
      <c r="F12" s="290">
        <v>1.7481E-2</v>
      </c>
      <c r="G12" s="290">
        <v>7.4110000000000001E-3</v>
      </c>
      <c r="H12" s="290">
        <v>0</v>
      </c>
      <c r="I12" s="290">
        <v>0</v>
      </c>
      <c r="J12" s="134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</row>
    <row r="13" spans="1:84" s="159" customFormat="1" ht="20.100000000000001" customHeight="1" x14ac:dyDescent="0.2">
      <c r="A13" s="180" t="s">
        <v>610</v>
      </c>
      <c r="B13" s="154"/>
      <c r="C13" s="180" t="s">
        <v>336</v>
      </c>
      <c r="D13" s="154"/>
      <c r="E13" s="305">
        <v>13.820968000000001</v>
      </c>
      <c r="F13" s="290">
        <v>18.92727</v>
      </c>
      <c r="G13" s="290">
        <v>14.69861</v>
      </c>
      <c r="H13" s="290">
        <v>17.816731000000001</v>
      </c>
      <c r="I13" s="290">
        <v>16.744112999999999</v>
      </c>
      <c r="J13" s="134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</row>
    <row r="14" spans="1:84" s="159" customFormat="1" ht="20.100000000000001" customHeight="1" x14ac:dyDescent="0.2">
      <c r="A14" s="180" t="s">
        <v>611</v>
      </c>
      <c r="B14" s="154"/>
      <c r="C14" s="180" t="s">
        <v>337</v>
      </c>
      <c r="D14" s="154"/>
      <c r="E14" s="305">
        <v>0.12676899999999999</v>
      </c>
      <c r="F14" s="290">
        <v>1.444008</v>
      </c>
      <c r="G14" s="290">
        <v>0.14104900000000001</v>
      </c>
      <c r="H14" s="290">
        <v>0.169429</v>
      </c>
      <c r="I14" s="290">
        <v>14.741417999999999</v>
      </c>
      <c r="J14" s="134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</row>
    <row r="15" spans="1:84" s="159" customFormat="1" ht="20.100000000000001" customHeight="1" x14ac:dyDescent="0.2">
      <c r="A15" s="180" t="s">
        <v>612</v>
      </c>
      <c r="B15" s="154"/>
      <c r="C15" s="180" t="s">
        <v>338</v>
      </c>
      <c r="D15" s="154"/>
      <c r="E15" s="305">
        <v>40.687249000000001</v>
      </c>
      <c r="F15" s="290">
        <v>36.698735999999997</v>
      </c>
      <c r="G15" s="290">
        <v>39.788789000000001</v>
      </c>
      <c r="H15" s="290">
        <v>39.645811000000002</v>
      </c>
      <c r="I15" s="290">
        <v>39.978231999999998</v>
      </c>
      <c r="J15" s="134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</row>
    <row r="16" spans="1:84" s="159" customFormat="1" ht="20.100000000000001" customHeight="1" thickBot="1" x14ac:dyDescent="0.25">
      <c r="A16" s="180" t="s">
        <v>613</v>
      </c>
      <c r="B16" s="154"/>
      <c r="C16" s="180" t="s">
        <v>339</v>
      </c>
      <c r="D16" s="154"/>
      <c r="E16" s="305">
        <v>-1.4026700000000001</v>
      </c>
      <c r="F16" s="290">
        <v>1.100646</v>
      </c>
      <c r="G16" s="290">
        <v>1.69234</v>
      </c>
      <c r="H16" s="290">
        <v>0.51838499999999998</v>
      </c>
      <c r="I16" s="290">
        <v>0.74288299999999996</v>
      </c>
      <c r="J16" s="134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</row>
    <row r="17" spans="1:84" s="249" customFormat="1" ht="24.95" customHeight="1" thickBot="1" x14ac:dyDescent="0.25">
      <c r="A17" s="240" t="s">
        <v>379</v>
      </c>
      <c r="B17" s="241"/>
      <c r="C17" s="240" t="s">
        <v>340</v>
      </c>
      <c r="D17" s="154"/>
      <c r="E17" s="307">
        <v>124.155666</v>
      </c>
      <c r="F17" s="292">
        <v>126.59594800000001</v>
      </c>
      <c r="G17" s="292">
        <v>126.6983</v>
      </c>
      <c r="H17" s="292">
        <v>122.24480800000001</v>
      </c>
      <c r="I17" s="292">
        <v>137.21041600000001</v>
      </c>
      <c r="J17" s="242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</row>
    <row r="18" spans="1:84" s="159" customFormat="1" ht="20.100000000000001" customHeight="1" x14ac:dyDescent="0.2">
      <c r="A18" s="181" t="s">
        <v>303</v>
      </c>
      <c r="B18" s="228"/>
      <c r="C18" s="181" t="s">
        <v>341</v>
      </c>
      <c r="D18" s="154"/>
      <c r="E18" s="308">
        <v>-77.191334999999995</v>
      </c>
      <c r="F18" s="293">
        <v>-101.17786</v>
      </c>
      <c r="G18" s="293">
        <v>-81.941376000000005</v>
      </c>
      <c r="H18" s="293">
        <v>-78.099338000000003</v>
      </c>
      <c r="I18" s="293">
        <v>-74.935896</v>
      </c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</row>
    <row r="19" spans="1:84" s="159" customFormat="1" ht="20.100000000000001" customHeight="1" x14ac:dyDescent="0.2">
      <c r="A19" s="180" t="s">
        <v>304</v>
      </c>
      <c r="B19" s="154"/>
      <c r="C19" s="180" t="s">
        <v>342</v>
      </c>
      <c r="D19" s="154"/>
      <c r="E19" s="305">
        <v>8.4335719999999998</v>
      </c>
      <c r="F19" s="290">
        <v>0.81336699999999995</v>
      </c>
      <c r="G19" s="290">
        <v>-0.23005500000000001</v>
      </c>
      <c r="H19" s="290">
        <v>10.451057</v>
      </c>
      <c r="I19" s="290">
        <v>0.443411</v>
      </c>
      <c r="J19" s="134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</row>
    <row r="20" spans="1:84" s="159" customFormat="1" ht="20.100000000000001" customHeight="1" x14ac:dyDescent="0.2">
      <c r="A20" s="239" t="s">
        <v>614</v>
      </c>
      <c r="B20" s="251"/>
      <c r="C20" s="195" t="s">
        <v>343</v>
      </c>
      <c r="D20" s="251"/>
      <c r="E20" s="306">
        <v>8.8654919999999997</v>
      </c>
      <c r="F20" s="291">
        <v>0.97783699999999996</v>
      </c>
      <c r="G20" s="291">
        <v>1.0658190000000001</v>
      </c>
      <c r="H20" s="291">
        <v>11.436417</v>
      </c>
      <c r="I20" s="291">
        <v>0.60392299999999999</v>
      </c>
      <c r="J20" s="13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</row>
    <row r="21" spans="1:84" s="159" customFormat="1" ht="20.100000000000001" customHeight="1" x14ac:dyDescent="0.2">
      <c r="A21" s="239" t="s">
        <v>344</v>
      </c>
      <c r="B21" s="251"/>
      <c r="C21" s="195" t="s">
        <v>345</v>
      </c>
      <c r="D21" s="251"/>
      <c r="E21" s="306">
        <v>0</v>
      </c>
      <c r="F21" s="291">
        <v>0</v>
      </c>
      <c r="G21" s="291">
        <v>0</v>
      </c>
      <c r="H21" s="291">
        <v>0</v>
      </c>
      <c r="I21" s="291">
        <v>0</v>
      </c>
      <c r="J21" s="134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</row>
    <row r="22" spans="1:84" s="159" customFormat="1" ht="20.100000000000001" customHeight="1" x14ac:dyDescent="0.2">
      <c r="A22" s="239" t="s">
        <v>347</v>
      </c>
      <c r="B22" s="251"/>
      <c r="C22" s="195" t="s">
        <v>346</v>
      </c>
      <c r="D22" s="251"/>
      <c r="E22" s="306">
        <v>0</v>
      </c>
      <c r="F22" s="291">
        <v>0</v>
      </c>
      <c r="G22" s="291">
        <v>0</v>
      </c>
      <c r="H22" s="291">
        <v>0</v>
      </c>
      <c r="I22" s="291">
        <v>0</v>
      </c>
      <c r="J22" s="134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</row>
    <row r="23" spans="1:84" s="159" customFormat="1" ht="20.100000000000001" customHeight="1" x14ac:dyDescent="0.2">
      <c r="A23" s="239" t="s">
        <v>615</v>
      </c>
      <c r="B23" s="251"/>
      <c r="C23" s="195" t="s">
        <v>348</v>
      </c>
      <c r="D23" s="251"/>
      <c r="E23" s="306">
        <v>-0.43192000000000003</v>
      </c>
      <c r="F23" s="291">
        <v>-0.16447000000000001</v>
      </c>
      <c r="G23" s="291">
        <v>-1.295874</v>
      </c>
      <c r="H23" s="291">
        <v>-0.98536000000000001</v>
      </c>
      <c r="I23" s="291">
        <v>-0.16051199999999999</v>
      </c>
      <c r="J23" s="134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</row>
    <row r="24" spans="1:84" s="159" customFormat="1" ht="20.100000000000001" customHeight="1" thickBot="1" x14ac:dyDescent="0.25">
      <c r="A24" s="180" t="s">
        <v>616</v>
      </c>
      <c r="B24" s="154"/>
      <c r="C24" s="180" t="s">
        <v>349</v>
      </c>
      <c r="D24" s="154"/>
      <c r="E24" s="305">
        <v>8.6955000000000005E-2</v>
      </c>
      <c r="F24" s="290">
        <v>0</v>
      </c>
      <c r="G24" s="290">
        <v>0</v>
      </c>
      <c r="H24" s="290">
        <v>0</v>
      </c>
      <c r="I24" s="290">
        <v>0</v>
      </c>
      <c r="J24" s="134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</row>
    <row r="25" spans="1:84" s="162" customFormat="1" ht="24.95" customHeight="1" thickBot="1" x14ac:dyDescent="0.25">
      <c r="A25" s="240" t="s">
        <v>384</v>
      </c>
      <c r="B25" s="241"/>
      <c r="C25" s="240" t="s">
        <v>350</v>
      </c>
      <c r="D25" s="154"/>
      <c r="E25" s="307">
        <v>55.484858000000003</v>
      </c>
      <c r="F25" s="292">
        <v>26.231455</v>
      </c>
      <c r="G25" s="292">
        <v>44.526868999999998</v>
      </c>
      <c r="H25" s="292">
        <v>54.596527000000002</v>
      </c>
      <c r="I25" s="292">
        <v>62.717931</v>
      </c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</row>
    <row r="26" spans="1:84" s="159" customFormat="1" ht="20.100000000000001" customHeight="1" thickBot="1" x14ac:dyDescent="0.25">
      <c r="A26" s="180" t="s">
        <v>617</v>
      </c>
      <c r="B26" s="154"/>
      <c r="C26" s="180" t="s">
        <v>351</v>
      </c>
      <c r="D26" s="154"/>
      <c r="E26" s="305">
        <v>-8.0624350000000007</v>
      </c>
      <c r="F26" s="290">
        <v>-6.0998580000000002</v>
      </c>
      <c r="G26" s="290">
        <v>-21.388031000000002</v>
      </c>
      <c r="H26" s="290">
        <v>-13.044319</v>
      </c>
      <c r="I26" s="290">
        <v>-10.1464</v>
      </c>
      <c r="J26" s="13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</row>
    <row r="27" spans="1:84" s="162" customFormat="1" ht="24.95" customHeight="1" thickBot="1" x14ac:dyDescent="0.25">
      <c r="A27" s="253" t="s">
        <v>386</v>
      </c>
      <c r="B27" s="254"/>
      <c r="C27" s="253" t="s">
        <v>352</v>
      </c>
      <c r="D27" s="154"/>
      <c r="E27" s="308">
        <v>47.422423000000002</v>
      </c>
      <c r="F27" s="293">
        <v>20.131596999999999</v>
      </c>
      <c r="G27" s="293">
        <v>23.138838</v>
      </c>
      <c r="H27" s="293">
        <v>41.552208</v>
      </c>
      <c r="I27" s="293">
        <v>52.571531</v>
      </c>
      <c r="J27" s="160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</row>
    <row r="28" spans="1:84" s="159" customFormat="1" ht="20.100000000000001" customHeight="1" x14ac:dyDescent="0.2">
      <c r="A28" s="250" t="s">
        <v>618</v>
      </c>
      <c r="B28" s="154"/>
      <c r="C28" s="180" t="s">
        <v>353</v>
      </c>
      <c r="D28" s="154"/>
      <c r="E28" s="308">
        <v>0</v>
      </c>
      <c r="F28" s="293">
        <v>0</v>
      </c>
      <c r="G28" s="293">
        <v>0</v>
      </c>
      <c r="H28" s="293">
        <v>0</v>
      </c>
      <c r="I28" s="293">
        <v>0</v>
      </c>
      <c r="J28" s="13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</row>
    <row r="29" spans="1:84" s="159" customFormat="1" ht="20.100000000000001" customHeight="1" x14ac:dyDescent="0.2">
      <c r="A29" s="250" t="s">
        <v>395</v>
      </c>
      <c r="B29" s="154"/>
      <c r="C29" s="182" t="s">
        <v>354</v>
      </c>
      <c r="D29" s="154"/>
      <c r="E29" s="305">
        <v>47.422423000000002</v>
      </c>
      <c r="F29" s="290">
        <v>20.131596999999999</v>
      </c>
      <c r="G29" s="290">
        <v>23.138838</v>
      </c>
      <c r="H29" s="290">
        <v>41.552208</v>
      </c>
      <c r="I29" s="290">
        <v>52.571531</v>
      </c>
      <c r="J29" s="13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</row>
    <row r="30" spans="1:84" s="159" customFormat="1" ht="20.100000000000001" customHeight="1" x14ac:dyDescent="0.2">
      <c r="A30" s="301" t="s">
        <v>355</v>
      </c>
      <c r="B30" s="251"/>
      <c r="C30" s="195" t="s">
        <v>357</v>
      </c>
      <c r="D30" s="251"/>
      <c r="E30" s="306">
        <v>45.729925000000001</v>
      </c>
      <c r="F30" s="291">
        <v>17.249644</v>
      </c>
      <c r="G30" s="291">
        <v>21.288792000000001</v>
      </c>
      <c r="H30" s="291">
        <v>39.895403999999999</v>
      </c>
      <c r="I30" s="291">
        <v>49.830168999999998</v>
      </c>
      <c r="J30" s="134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</row>
    <row r="31" spans="1:84" s="159" customFormat="1" ht="20.100000000000001" customHeight="1" x14ac:dyDescent="0.2">
      <c r="A31" s="301" t="s">
        <v>356</v>
      </c>
      <c r="B31" s="251"/>
      <c r="C31" s="195" t="s">
        <v>358</v>
      </c>
      <c r="D31" s="251"/>
      <c r="E31" s="306">
        <v>1.6924980000000001</v>
      </c>
      <c r="F31" s="291">
        <v>2.8819530000000002</v>
      </c>
      <c r="G31" s="291">
        <v>1.8500460000000001</v>
      </c>
      <c r="H31" s="291">
        <v>1.6568039999999999</v>
      </c>
      <c r="I31" s="291">
        <v>2.7413620000000001</v>
      </c>
      <c r="J31" s="134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</row>
    <row r="32" spans="1:84" s="159" customFormat="1" ht="20.100000000000001" customHeight="1" thickBot="1" x14ac:dyDescent="0.25">
      <c r="A32" s="183"/>
      <c r="B32" s="183"/>
      <c r="C32" s="183"/>
      <c r="D32" s="154"/>
      <c r="E32" s="309"/>
      <c r="F32" s="294"/>
      <c r="G32" s="294"/>
      <c r="H32" s="294"/>
      <c r="I32" s="294"/>
      <c r="J32" s="134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</row>
    <row r="33" spans="1:84" s="159" customFormat="1" ht="24.95" customHeight="1" x14ac:dyDescent="0.35">
      <c r="A33" s="228" t="s">
        <v>619</v>
      </c>
      <c r="B33" s="163"/>
      <c r="C33" s="177"/>
      <c r="D33" s="163"/>
      <c r="E33" s="418">
        <v>5379</v>
      </c>
      <c r="F33" s="419">
        <v>5551.0666510000001</v>
      </c>
      <c r="G33" s="419">
        <v>5199</v>
      </c>
      <c r="H33" s="419">
        <v>5562</v>
      </c>
      <c r="I33" s="419">
        <v>5197</v>
      </c>
      <c r="J33" s="13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</row>
    <row r="34" spans="1:84" s="159" customFormat="1" ht="24.95" customHeight="1" x14ac:dyDescent="0.35">
      <c r="A34" s="154" t="s">
        <v>409</v>
      </c>
      <c r="B34" s="117"/>
      <c r="C34" s="178"/>
      <c r="D34" s="117"/>
      <c r="E34" s="314">
        <v>33.574807999999997</v>
      </c>
      <c r="F34" s="296">
        <v>33.571036999999997</v>
      </c>
      <c r="G34" s="296">
        <v>32.713023999999997</v>
      </c>
      <c r="H34" s="296">
        <v>28.87499</v>
      </c>
      <c r="I34" s="296">
        <v>25.575572000000001</v>
      </c>
      <c r="J34" s="16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</row>
    <row r="35" spans="1:84" s="101" customFormat="1" ht="24.95" customHeight="1" x14ac:dyDescent="0.35">
      <c r="A35" s="229" t="s">
        <v>361</v>
      </c>
      <c r="B35" s="117"/>
      <c r="C35" s="178"/>
      <c r="D35" s="117"/>
      <c r="E35" s="310">
        <v>593</v>
      </c>
      <c r="F35" s="295">
        <v>610.88196870399997</v>
      </c>
      <c r="G35" s="295">
        <v>565.62680069249996</v>
      </c>
      <c r="H35" s="295">
        <v>599.01209843250001</v>
      </c>
      <c r="I35" s="295">
        <v>558.29357020750001</v>
      </c>
      <c r="J35" s="10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</row>
    <row r="36" spans="1:84" s="101" customFormat="1" ht="24.95" customHeight="1" x14ac:dyDescent="0.35">
      <c r="A36" s="154" t="s">
        <v>389</v>
      </c>
      <c r="B36" s="117"/>
      <c r="C36" s="104"/>
      <c r="D36" s="117"/>
      <c r="E36" s="311">
        <v>0.3</v>
      </c>
      <c r="F36" s="230">
        <v>0.12</v>
      </c>
      <c r="G36" s="230">
        <v>0.15439</v>
      </c>
      <c r="H36" s="230">
        <v>0.278333</v>
      </c>
      <c r="I36" s="230">
        <v>0.352937</v>
      </c>
      <c r="J36" s="10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</row>
    <row r="37" spans="1:84" s="101" customFormat="1" ht="24.95" customHeight="1" x14ac:dyDescent="0.35">
      <c r="A37" s="154" t="s">
        <v>390</v>
      </c>
      <c r="B37" s="117"/>
      <c r="C37" s="104"/>
      <c r="D37" s="117"/>
      <c r="E37" s="311">
        <v>0.61753100000000005</v>
      </c>
      <c r="F37" s="230">
        <v>0.81424300000000005</v>
      </c>
      <c r="G37" s="230">
        <v>0.64676800000000001</v>
      </c>
      <c r="H37" s="230">
        <v>0.63475800000000004</v>
      </c>
      <c r="I37" s="230">
        <v>0.55000000000000004</v>
      </c>
      <c r="J37" s="102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</row>
    <row r="38" spans="1:84" s="101" customFormat="1" ht="24.95" customHeight="1" x14ac:dyDescent="0.35">
      <c r="A38" s="154" t="s">
        <v>391</v>
      </c>
      <c r="B38" s="117"/>
      <c r="C38" s="104"/>
      <c r="D38" s="117"/>
      <c r="E38" s="311">
        <v>0.92398899999999995</v>
      </c>
      <c r="F38" s="230">
        <v>0.84439200000000003</v>
      </c>
      <c r="G38" s="230">
        <v>0.99263599999999996</v>
      </c>
      <c r="H38" s="230">
        <v>1.005304</v>
      </c>
      <c r="I38" s="230">
        <v>0.921045</v>
      </c>
      <c r="J38" s="10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</row>
    <row r="39" spans="1:84" s="101" customFormat="1" ht="24.95" customHeight="1" thickBot="1" x14ac:dyDescent="0.4">
      <c r="A39" s="231" t="s">
        <v>392</v>
      </c>
      <c r="B39" s="232"/>
      <c r="C39" s="104"/>
      <c r="D39" s="117"/>
      <c r="E39" s="312"/>
      <c r="F39" s="233"/>
      <c r="G39" s="233"/>
      <c r="H39" s="233"/>
      <c r="I39" s="233"/>
      <c r="J39" s="102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</row>
    <row r="40" spans="1:84" s="101" customFormat="1" x14ac:dyDescent="0.25">
      <c r="A40" s="104"/>
      <c r="B40" s="104"/>
      <c r="C40" s="104"/>
      <c r="D40" s="117"/>
      <c r="E40" s="102"/>
      <c r="F40" s="102"/>
      <c r="G40" s="102"/>
      <c r="H40" s="102"/>
      <c r="I40" s="102"/>
      <c r="J40" s="102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</row>
    <row r="41" spans="1:84" s="101" customFormat="1" x14ac:dyDescent="0.25">
      <c r="A41" s="104"/>
      <c r="B41" s="104"/>
      <c r="C41" s="104"/>
      <c r="D41" s="117"/>
      <c r="E41" s="102"/>
      <c r="F41" s="102"/>
      <c r="G41" s="102"/>
      <c r="H41" s="102"/>
      <c r="I41" s="102"/>
      <c r="J41" s="102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</row>
    <row r="42" spans="1:84" s="101" customFormat="1" x14ac:dyDescent="0.25">
      <c r="A42" s="104"/>
      <c r="B42" s="104"/>
      <c r="C42" s="104"/>
      <c r="D42" s="117"/>
      <c r="E42" s="102"/>
      <c r="F42" s="102"/>
      <c r="G42" s="102"/>
      <c r="H42" s="102"/>
      <c r="I42" s="102"/>
      <c r="J42" s="102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</row>
    <row r="43" spans="1:84" s="101" customFormat="1" x14ac:dyDescent="0.25">
      <c r="A43" s="104"/>
      <c r="B43" s="104"/>
      <c r="C43" s="104"/>
      <c r="D43" s="117"/>
      <c r="E43" s="102"/>
      <c r="F43" s="102"/>
      <c r="G43" s="102"/>
      <c r="H43" s="102"/>
      <c r="I43" s="102"/>
      <c r="J43" s="102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</row>
    <row r="44" spans="1:84" s="101" customFormat="1" x14ac:dyDescent="0.25">
      <c r="A44" s="104"/>
      <c r="B44" s="104"/>
      <c r="C44" s="104"/>
      <c r="D44" s="117"/>
      <c r="E44" s="102"/>
      <c r="F44" s="102"/>
      <c r="G44" s="102"/>
      <c r="H44" s="102"/>
      <c r="I44" s="102"/>
      <c r="J44" s="10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</row>
    <row r="45" spans="1:84" s="101" customFormat="1" x14ac:dyDescent="0.25">
      <c r="A45" s="104"/>
      <c r="B45" s="104"/>
      <c r="C45" s="104"/>
      <c r="D45" s="117"/>
      <c r="E45" s="102"/>
      <c r="F45" s="102"/>
      <c r="G45" s="102"/>
      <c r="H45" s="102"/>
      <c r="I45" s="102"/>
      <c r="J45" s="102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</row>
    <row r="46" spans="1:84" s="101" customFormat="1" x14ac:dyDescent="0.25">
      <c r="A46" s="104"/>
      <c r="B46" s="104"/>
      <c r="C46" s="104"/>
      <c r="D46" s="117"/>
      <c r="E46" s="102"/>
      <c r="F46" s="102"/>
      <c r="G46" s="102"/>
      <c r="H46" s="102"/>
      <c r="I46" s="102"/>
      <c r="J46" s="102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</row>
    <row r="47" spans="1:84" s="101" customFormat="1" x14ac:dyDescent="0.25">
      <c r="A47" s="104"/>
      <c r="B47" s="104"/>
      <c r="C47" s="104"/>
      <c r="D47" s="117"/>
      <c r="E47" s="102"/>
      <c r="F47" s="102"/>
      <c r="G47" s="102"/>
      <c r="H47" s="102"/>
      <c r="I47" s="102"/>
      <c r="J47" s="102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</row>
    <row r="48" spans="1:84" s="101" customFormat="1" x14ac:dyDescent="0.25">
      <c r="A48" s="104"/>
      <c r="B48" s="104"/>
      <c r="C48" s="104"/>
      <c r="D48" s="117"/>
      <c r="E48" s="102"/>
      <c r="F48" s="102"/>
      <c r="G48" s="102"/>
      <c r="H48" s="102"/>
      <c r="I48" s="102"/>
      <c r="J48" s="102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</row>
    <row r="49" spans="1:84" s="101" customFormat="1" x14ac:dyDescent="0.25">
      <c r="A49" s="104"/>
      <c r="B49" s="104"/>
      <c r="C49" s="104"/>
      <c r="D49" s="117"/>
      <c r="E49" s="102"/>
      <c r="F49" s="102"/>
      <c r="G49" s="102"/>
      <c r="H49" s="102"/>
      <c r="I49" s="102"/>
      <c r="J49" s="102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</row>
    <row r="50" spans="1:84" s="101" customFormat="1" x14ac:dyDescent="0.25">
      <c r="A50" s="104"/>
      <c r="B50" s="104"/>
      <c r="C50" s="104"/>
      <c r="D50" s="117"/>
      <c r="E50" s="102"/>
      <c r="F50" s="102"/>
      <c r="G50" s="102"/>
      <c r="H50" s="102"/>
      <c r="I50" s="102"/>
      <c r="J50" s="10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</row>
    <row r="51" spans="1:84" s="101" customFormat="1" x14ac:dyDescent="0.25">
      <c r="A51" s="104"/>
      <c r="B51" s="104"/>
      <c r="C51" s="104"/>
      <c r="D51" s="117"/>
      <c r="E51" s="102"/>
      <c r="F51" s="102"/>
      <c r="G51" s="102"/>
      <c r="H51" s="102"/>
      <c r="I51" s="102"/>
      <c r="J51" s="10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</row>
    <row r="52" spans="1:84" s="101" customFormat="1" x14ac:dyDescent="0.25">
      <c r="A52" s="104"/>
      <c r="B52" s="104"/>
      <c r="C52" s="104"/>
      <c r="D52" s="117"/>
      <c r="E52" s="102"/>
      <c r="F52" s="102"/>
      <c r="G52" s="102"/>
      <c r="H52" s="102"/>
      <c r="I52" s="102"/>
      <c r="J52" s="10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</row>
    <row r="53" spans="1:84" s="101" customFormat="1" x14ac:dyDescent="0.25">
      <c r="A53" s="104"/>
      <c r="B53" s="104"/>
      <c r="C53" s="104"/>
      <c r="D53" s="117"/>
      <c r="E53" s="102"/>
      <c r="F53" s="102"/>
      <c r="G53" s="102"/>
      <c r="H53" s="102"/>
      <c r="I53" s="102"/>
      <c r="J53" s="102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</row>
    <row r="54" spans="1:84" s="101" customFormat="1" x14ac:dyDescent="0.25">
      <c r="A54" s="104"/>
      <c r="B54" s="104"/>
      <c r="C54" s="104"/>
      <c r="D54" s="117"/>
      <c r="E54" s="102"/>
      <c r="F54" s="102"/>
      <c r="G54" s="102"/>
      <c r="H54" s="102"/>
      <c r="I54" s="102"/>
      <c r="J54" s="102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</row>
    <row r="55" spans="1:84" s="101" customFormat="1" x14ac:dyDescent="0.25">
      <c r="A55" s="104"/>
      <c r="B55" s="104"/>
      <c r="C55" s="104"/>
      <c r="D55" s="117"/>
      <c r="E55" s="102"/>
      <c r="F55" s="102"/>
      <c r="G55" s="102"/>
      <c r="H55" s="102"/>
      <c r="I55" s="102"/>
      <c r="J55" s="10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</row>
    <row r="56" spans="1:84" s="101" customFormat="1" x14ac:dyDescent="0.25">
      <c r="A56" s="104"/>
      <c r="B56" s="104"/>
      <c r="C56" s="104"/>
      <c r="D56" s="117"/>
      <c r="E56" s="102"/>
      <c r="F56" s="102"/>
      <c r="G56" s="102"/>
      <c r="H56" s="102"/>
      <c r="I56" s="102"/>
      <c r="J56" s="102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</row>
    <row r="57" spans="1:84" s="101" customFormat="1" x14ac:dyDescent="0.25">
      <c r="A57" s="104"/>
      <c r="B57" s="104"/>
      <c r="C57" s="104"/>
      <c r="D57" s="117"/>
      <c r="E57" s="102"/>
      <c r="F57" s="102"/>
      <c r="G57" s="102"/>
      <c r="H57" s="102"/>
      <c r="I57" s="102"/>
      <c r="J57" s="102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</row>
    <row r="58" spans="1:84" s="101" customFormat="1" x14ac:dyDescent="0.25">
      <c r="A58" s="104"/>
      <c r="B58" s="104"/>
      <c r="C58" s="104"/>
      <c r="D58" s="117"/>
      <c r="E58" s="102"/>
      <c r="F58" s="102"/>
      <c r="G58" s="102"/>
      <c r="H58" s="102"/>
      <c r="I58" s="102"/>
      <c r="J58" s="102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</row>
    <row r="59" spans="1:84" s="101" customFormat="1" x14ac:dyDescent="0.25">
      <c r="A59" s="104"/>
      <c r="B59" s="104"/>
      <c r="C59" s="104"/>
      <c r="D59" s="117"/>
      <c r="E59" s="102"/>
      <c r="F59" s="102"/>
      <c r="G59" s="102"/>
      <c r="H59" s="102"/>
      <c r="I59" s="102"/>
      <c r="J59" s="10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</row>
    <row r="60" spans="1:84" s="101" customFormat="1" x14ac:dyDescent="0.25">
      <c r="A60" s="104"/>
      <c r="B60" s="104"/>
      <c r="C60" s="104"/>
      <c r="D60" s="117"/>
      <c r="E60" s="102"/>
      <c r="F60" s="102"/>
      <c r="G60" s="102"/>
      <c r="H60" s="102"/>
      <c r="I60" s="102"/>
      <c r="J60" s="10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</row>
    <row r="61" spans="1:84" s="101" customFormat="1" x14ac:dyDescent="0.25">
      <c r="A61" s="104"/>
      <c r="B61" s="104"/>
      <c r="C61" s="104"/>
      <c r="D61" s="117"/>
      <c r="E61" s="102"/>
      <c r="F61" s="102"/>
      <c r="G61" s="102"/>
      <c r="H61" s="102"/>
      <c r="I61" s="102"/>
      <c r="J61" s="10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</row>
    <row r="62" spans="1:84" s="101" customFormat="1" x14ac:dyDescent="0.25">
      <c r="A62" s="104"/>
      <c r="B62" s="104"/>
      <c r="C62" s="104"/>
      <c r="D62" s="117"/>
      <c r="E62" s="102"/>
      <c r="F62" s="102"/>
      <c r="G62" s="102"/>
      <c r="H62" s="102"/>
      <c r="I62" s="102"/>
      <c r="J62" s="10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</row>
    <row r="63" spans="1:84" s="101" customFormat="1" x14ac:dyDescent="0.25">
      <c r="A63" s="104"/>
      <c r="B63" s="104"/>
      <c r="C63" s="104"/>
      <c r="D63" s="117"/>
      <c r="E63" s="102"/>
      <c r="F63" s="102"/>
      <c r="G63" s="102"/>
      <c r="H63" s="102"/>
      <c r="I63" s="102"/>
      <c r="J63" s="10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</row>
    <row r="64" spans="1:84" s="101" customFormat="1" x14ac:dyDescent="0.25">
      <c r="A64" s="104"/>
      <c r="B64" s="104"/>
      <c r="C64" s="104"/>
      <c r="D64" s="117"/>
      <c r="E64" s="102"/>
      <c r="F64" s="102"/>
      <c r="G64" s="102"/>
      <c r="H64" s="102"/>
      <c r="I64" s="102"/>
      <c r="J64" s="10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</row>
    <row r="65" spans="1:84" s="101" customFormat="1" x14ac:dyDescent="0.25">
      <c r="A65" s="104"/>
      <c r="B65" s="104"/>
      <c r="C65" s="104"/>
      <c r="D65" s="117"/>
      <c r="E65" s="102"/>
      <c r="F65" s="102"/>
      <c r="G65" s="102"/>
      <c r="H65" s="102"/>
      <c r="I65" s="102"/>
      <c r="J65" s="10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</row>
    <row r="66" spans="1:84" s="101" customFormat="1" x14ac:dyDescent="0.25">
      <c r="A66" s="104"/>
      <c r="B66" s="104"/>
      <c r="C66" s="104"/>
      <c r="D66" s="117"/>
      <c r="E66" s="102"/>
      <c r="F66" s="102"/>
      <c r="G66" s="102"/>
      <c r="H66" s="102"/>
      <c r="I66" s="102"/>
      <c r="J66" s="10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</row>
    <row r="67" spans="1:84" s="101" customFormat="1" x14ac:dyDescent="0.25">
      <c r="A67" s="104"/>
      <c r="B67" s="104"/>
      <c r="C67" s="104"/>
      <c r="D67" s="117"/>
      <c r="E67" s="102"/>
      <c r="F67" s="102"/>
      <c r="G67" s="102"/>
      <c r="H67" s="102"/>
      <c r="I67" s="102"/>
      <c r="J67" s="10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</row>
    <row r="68" spans="1:84" s="101" customFormat="1" x14ac:dyDescent="0.25">
      <c r="A68" s="104"/>
      <c r="B68" s="104"/>
      <c r="C68" s="104"/>
      <c r="D68" s="117"/>
      <c r="E68" s="102"/>
      <c r="F68" s="102"/>
      <c r="G68" s="102"/>
      <c r="H68" s="102"/>
      <c r="I68" s="102"/>
      <c r="J68" s="10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</row>
    <row r="69" spans="1:84" s="101" customFormat="1" x14ac:dyDescent="0.25">
      <c r="A69" s="104"/>
      <c r="B69" s="104"/>
      <c r="C69" s="104"/>
      <c r="D69" s="117"/>
      <c r="E69" s="102"/>
      <c r="F69" s="102"/>
      <c r="G69" s="102"/>
      <c r="H69" s="102"/>
      <c r="I69" s="102"/>
      <c r="J69" s="10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</row>
    <row r="70" spans="1:84" s="101" customFormat="1" x14ac:dyDescent="0.25">
      <c r="A70" s="104"/>
      <c r="B70" s="104"/>
      <c r="C70" s="104"/>
      <c r="D70" s="117"/>
      <c r="E70" s="102"/>
      <c r="F70" s="102"/>
      <c r="G70" s="102"/>
      <c r="H70" s="102"/>
      <c r="I70" s="102"/>
      <c r="J70" s="10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</row>
    <row r="71" spans="1:84" s="101" customFormat="1" x14ac:dyDescent="0.25">
      <c r="A71" s="104"/>
      <c r="B71" s="104"/>
      <c r="C71" s="104"/>
      <c r="D71" s="117"/>
      <c r="E71" s="102"/>
      <c r="F71" s="102"/>
      <c r="G71" s="102"/>
      <c r="H71" s="102"/>
      <c r="I71" s="102"/>
      <c r="J71" s="10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</row>
    <row r="72" spans="1:84" s="101" customFormat="1" x14ac:dyDescent="0.25">
      <c r="A72" s="104"/>
      <c r="B72" s="104"/>
      <c r="C72" s="104"/>
      <c r="D72" s="117"/>
      <c r="E72" s="102"/>
      <c r="F72" s="102"/>
      <c r="G72" s="102"/>
      <c r="H72" s="102"/>
      <c r="I72" s="102"/>
      <c r="J72" s="10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</row>
    <row r="73" spans="1:84" s="101" customFormat="1" x14ac:dyDescent="0.25">
      <c r="A73" s="104"/>
      <c r="B73" s="104"/>
      <c r="C73" s="104"/>
      <c r="D73" s="117"/>
      <c r="E73" s="102"/>
      <c r="F73" s="102"/>
      <c r="G73" s="102"/>
      <c r="H73" s="102"/>
      <c r="I73" s="102"/>
      <c r="J73" s="10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</row>
    <row r="74" spans="1:84" s="101" customFormat="1" x14ac:dyDescent="0.25">
      <c r="A74" s="104"/>
      <c r="B74" s="104"/>
      <c r="C74" s="104"/>
      <c r="D74" s="117"/>
      <c r="E74" s="102"/>
      <c r="F74" s="102"/>
      <c r="G74" s="102"/>
      <c r="H74" s="102"/>
      <c r="I74" s="102"/>
      <c r="J74" s="10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</row>
    <row r="75" spans="1:84" s="101" customFormat="1" x14ac:dyDescent="0.25">
      <c r="A75" s="104"/>
      <c r="B75" s="104"/>
      <c r="C75" s="104"/>
      <c r="D75" s="117"/>
      <c r="E75" s="102"/>
      <c r="F75" s="102"/>
      <c r="G75" s="102"/>
      <c r="H75" s="102"/>
      <c r="I75" s="102"/>
      <c r="J75" s="10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</row>
    <row r="76" spans="1:84" s="101" customFormat="1" x14ac:dyDescent="0.25">
      <c r="A76" s="104"/>
      <c r="B76" s="104"/>
      <c r="C76" s="104"/>
      <c r="D76" s="117"/>
      <c r="E76" s="102"/>
      <c r="F76" s="102"/>
      <c r="G76" s="102"/>
      <c r="H76" s="102"/>
      <c r="I76" s="102"/>
      <c r="J76" s="10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</row>
    <row r="77" spans="1:84" s="101" customFormat="1" x14ac:dyDescent="0.25">
      <c r="A77" s="104"/>
      <c r="B77" s="104"/>
      <c r="C77" s="104"/>
      <c r="D77" s="117"/>
      <c r="E77" s="102"/>
      <c r="F77" s="102"/>
      <c r="G77" s="102"/>
      <c r="H77" s="102"/>
      <c r="I77" s="102"/>
      <c r="J77" s="10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</row>
    <row r="78" spans="1:84" s="101" customFormat="1" x14ac:dyDescent="0.25">
      <c r="A78" s="104"/>
      <c r="B78" s="104"/>
      <c r="C78" s="104"/>
      <c r="D78" s="117"/>
      <c r="E78" s="102"/>
      <c r="F78" s="102"/>
      <c r="G78" s="102"/>
      <c r="H78" s="102"/>
      <c r="I78" s="102"/>
      <c r="J78" s="10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</row>
    <row r="79" spans="1:84" s="101" customFormat="1" x14ac:dyDescent="0.25">
      <c r="A79" s="104"/>
      <c r="B79" s="104"/>
      <c r="C79" s="104"/>
      <c r="D79" s="117"/>
      <c r="E79" s="102"/>
      <c r="F79" s="102"/>
      <c r="G79" s="102"/>
      <c r="H79" s="102"/>
      <c r="I79" s="102"/>
      <c r="J79" s="10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</row>
    <row r="80" spans="1:84" s="101" customFormat="1" x14ac:dyDescent="0.25">
      <c r="A80" s="104"/>
      <c r="B80" s="104"/>
      <c r="C80" s="104"/>
      <c r="D80" s="117"/>
      <c r="E80" s="102"/>
      <c r="F80" s="102"/>
      <c r="G80" s="102"/>
      <c r="H80" s="102"/>
      <c r="I80" s="102"/>
      <c r="J80" s="10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</row>
    <row r="81" spans="1:84" s="101" customFormat="1" x14ac:dyDescent="0.25">
      <c r="A81" s="104"/>
      <c r="B81" s="104"/>
      <c r="C81" s="104"/>
      <c r="D81" s="117"/>
      <c r="E81" s="102"/>
      <c r="F81" s="102"/>
      <c r="G81" s="102"/>
      <c r="H81" s="102"/>
      <c r="I81" s="102"/>
      <c r="J81" s="10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</row>
    <row r="82" spans="1:84" s="101" customFormat="1" x14ac:dyDescent="0.25">
      <c r="A82" s="104"/>
      <c r="B82" s="104"/>
      <c r="C82" s="104"/>
      <c r="D82" s="117"/>
      <c r="E82" s="102"/>
      <c r="F82" s="102"/>
      <c r="G82" s="102"/>
      <c r="H82" s="102"/>
      <c r="I82" s="102"/>
      <c r="J82" s="10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</row>
    <row r="83" spans="1:84" s="101" customFormat="1" x14ac:dyDescent="0.25">
      <c r="A83" s="104"/>
      <c r="B83" s="104"/>
      <c r="C83" s="104"/>
      <c r="D83" s="117"/>
      <c r="E83" s="102"/>
      <c r="F83" s="102"/>
      <c r="G83" s="102"/>
      <c r="H83" s="102"/>
      <c r="I83" s="102"/>
      <c r="J83" s="10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</row>
    <row r="84" spans="1:84" s="101" customFormat="1" x14ac:dyDescent="0.25">
      <c r="A84" s="104"/>
      <c r="B84" s="104"/>
      <c r="C84" s="104"/>
      <c r="D84" s="117"/>
      <c r="E84" s="102"/>
      <c r="F84" s="102"/>
      <c r="G84" s="102"/>
      <c r="H84" s="102"/>
      <c r="I84" s="102"/>
      <c r="J84" s="10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</row>
    <row r="85" spans="1:84" s="101" customFormat="1" x14ac:dyDescent="0.25">
      <c r="A85" s="104"/>
      <c r="B85" s="104"/>
      <c r="C85" s="104"/>
      <c r="D85" s="117"/>
      <c r="E85" s="102"/>
      <c r="F85" s="102"/>
      <c r="G85" s="102"/>
      <c r="H85" s="102"/>
      <c r="I85" s="102"/>
      <c r="J85" s="10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</row>
    <row r="86" spans="1:84" s="101" customFormat="1" x14ac:dyDescent="0.25">
      <c r="A86" s="104"/>
      <c r="B86" s="104"/>
      <c r="C86" s="104"/>
      <c r="D86" s="117"/>
      <c r="E86" s="102"/>
      <c r="F86" s="102"/>
      <c r="G86" s="102"/>
      <c r="H86" s="102"/>
      <c r="I86" s="102"/>
      <c r="J86" s="10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</row>
    <row r="87" spans="1:84" s="101" customFormat="1" x14ac:dyDescent="0.25">
      <c r="A87" s="104"/>
      <c r="B87" s="104"/>
      <c r="C87" s="104"/>
      <c r="D87" s="117"/>
      <c r="E87" s="102"/>
      <c r="F87" s="102"/>
      <c r="G87" s="102"/>
      <c r="H87" s="102"/>
      <c r="I87" s="102"/>
      <c r="J87" s="10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</row>
    <row r="88" spans="1:84" s="101" customFormat="1" x14ac:dyDescent="0.25">
      <c r="A88" s="104"/>
      <c r="B88" s="104"/>
      <c r="C88" s="104"/>
      <c r="D88" s="117"/>
      <c r="E88" s="102"/>
      <c r="F88" s="102"/>
      <c r="G88" s="102"/>
      <c r="H88" s="102"/>
      <c r="I88" s="102"/>
      <c r="J88" s="10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</row>
    <row r="89" spans="1:84" s="101" customFormat="1" x14ac:dyDescent="0.25">
      <c r="A89" s="104"/>
      <c r="B89" s="104"/>
      <c r="C89" s="104"/>
      <c r="D89" s="117"/>
      <c r="E89" s="102"/>
      <c r="F89" s="102"/>
      <c r="G89" s="102"/>
      <c r="H89" s="102"/>
      <c r="I89" s="102"/>
      <c r="J89" s="10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</row>
    <row r="90" spans="1:84" s="101" customFormat="1" x14ac:dyDescent="0.25">
      <c r="A90" s="104"/>
      <c r="B90" s="104"/>
      <c r="C90" s="104"/>
      <c r="D90" s="117"/>
      <c r="E90" s="102"/>
      <c r="F90" s="102"/>
      <c r="G90" s="102"/>
      <c r="H90" s="102"/>
      <c r="I90" s="102"/>
      <c r="J90" s="10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</row>
    <row r="91" spans="1:84" s="101" customFormat="1" x14ac:dyDescent="0.25">
      <c r="A91" s="104"/>
      <c r="B91" s="104"/>
      <c r="C91" s="104"/>
      <c r="D91" s="117"/>
      <c r="E91" s="102"/>
      <c r="F91" s="102"/>
      <c r="G91" s="102"/>
      <c r="H91" s="102"/>
      <c r="I91" s="102"/>
      <c r="J91" s="10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</row>
    <row r="92" spans="1:84" s="101" customFormat="1" x14ac:dyDescent="0.25">
      <c r="A92" s="104"/>
      <c r="B92" s="104"/>
      <c r="C92" s="104"/>
      <c r="D92" s="117"/>
      <c r="E92" s="102"/>
      <c r="F92" s="102"/>
      <c r="G92" s="102"/>
      <c r="H92" s="102"/>
      <c r="I92" s="102"/>
      <c r="J92" s="10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</row>
    <row r="93" spans="1:84" s="101" customFormat="1" x14ac:dyDescent="0.25">
      <c r="A93" s="104"/>
      <c r="B93" s="104"/>
      <c r="C93" s="104"/>
      <c r="D93" s="117"/>
      <c r="E93" s="102"/>
      <c r="F93" s="102"/>
      <c r="G93" s="102"/>
      <c r="H93" s="102"/>
      <c r="I93" s="102"/>
      <c r="J93" s="102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</row>
    <row r="94" spans="1:84" s="101" customFormat="1" x14ac:dyDescent="0.25">
      <c r="A94" s="104"/>
      <c r="B94" s="104"/>
      <c r="C94" s="104"/>
      <c r="D94" s="117"/>
      <c r="E94" s="102"/>
      <c r="F94" s="102"/>
      <c r="G94" s="102"/>
      <c r="H94" s="102"/>
      <c r="I94" s="102"/>
      <c r="J94" s="10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</row>
    <row r="95" spans="1:84" s="101" customFormat="1" x14ac:dyDescent="0.25">
      <c r="A95" s="104"/>
      <c r="B95" s="104"/>
      <c r="C95" s="104"/>
      <c r="D95" s="117"/>
      <c r="E95" s="102"/>
      <c r="F95" s="102"/>
      <c r="G95" s="102"/>
      <c r="H95" s="102"/>
      <c r="I95" s="102"/>
      <c r="J95" s="10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</row>
    <row r="96" spans="1:84" s="101" customFormat="1" x14ac:dyDescent="0.25">
      <c r="A96" s="104"/>
      <c r="B96" s="104"/>
      <c r="C96" s="104"/>
      <c r="D96" s="117"/>
      <c r="E96" s="102"/>
      <c r="F96" s="102"/>
      <c r="G96" s="102"/>
      <c r="H96" s="102"/>
      <c r="I96" s="102"/>
      <c r="J96" s="102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</row>
    <row r="97" spans="1:84" s="101" customFormat="1" x14ac:dyDescent="0.25">
      <c r="A97" s="104"/>
      <c r="B97" s="104"/>
      <c r="C97" s="104"/>
      <c r="D97" s="117"/>
      <c r="E97" s="102"/>
      <c r="F97" s="102"/>
      <c r="G97" s="102"/>
      <c r="H97" s="102"/>
      <c r="I97" s="102"/>
      <c r="J97" s="10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</row>
    <row r="98" spans="1:84" s="101" customFormat="1" x14ac:dyDescent="0.25">
      <c r="A98" s="104"/>
      <c r="B98" s="104"/>
      <c r="C98" s="104"/>
      <c r="D98" s="117"/>
      <c r="E98" s="102"/>
      <c r="F98" s="102"/>
      <c r="G98" s="102"/>
      <c r="H98" s="102"/>
      <c r="I98" s="102"/>
      <c r="J98" s="10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</row>
    <row r="99" spans="1:84" s="101" customFormat="1" x14ac:dyDescent="0.25">
      <c r="A99" s="104"/>
      <c r="B99" s="104"/>
      <c r="C99" s="104"/>
      <c r="D99" s="117"/>
      <c r="E99" s="102"/>
      <c r="F99" s="102"/>
      <c r="G99" s="102"/>
      <c r="H99" s="102"/>
      <c r="I99" s="102"/>
      <c r="J99" s="10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</row>
    <row r="100" spans="1:84" s="101" customFormat="1" x14ac:dyDescent="0.25">
      <c r="A100" s="104"/>
      <c r="B100" s="104"/>
      <c r="C100" s="104"/>
      <c r="D100" s="117"/>
      <c r="E100" s="102"/>
      <c r="F100" s="102"/>
      <c r="G100" s="102"/>
      <c r="H100" s="102"/>
      <c r="I100" s="102"/>
      <c r="J100" s="10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</row>
    <row r="101" spans="1:84" s="101" customFormat="1" x14ac:dyDescent="0.25">
      <c r="A101" s="104"/>
      <c r="B101" s="104"/>
      <c r="C101" s="104"/>
      <c r="D101" s="117"/>
      <c r="E101" s="102"/>
      <c r="F101" s="102"/>
      <c r="G101" s="102"/>
      <c r="H101" s="102"/>
      <c r="I101" s="102"/>
      <c r="J101" s="10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</row>
    <row r="102" spans="1:84" s="101" customFormat="1" x14ac:dyDescent="0.25">
      <c r="A102" s="104"/>
      <c r="B102" s="104"/>
      <c r="C102" s="104"/>
      <c r="D102" s="117"/>
      <c r="E102" s="102"/>
      <c r="F102" s="102"/>
      <c r="G102" s="102"/>
      <c r="H102" s="102"/>
      <c r="I102" s="102"/>
      <c r="J102" s="10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</row>
    <row r="103" spans="1:84" s="101" customFormat="1" x14ac:dyDescent="0.25">
      <c r="A103" s="104"/>
      <c r="B103" s="104"/>
      <c r="C103" s="104"/>
      <c r="D103" s="117"/>
      <c r="E103" s="102"/>
      <c r="F103" s="102"/>
      <c r="G103" s="102"/>
      <c r="H103" s="102"/>
      <c r="I103" s="102"/>
      <c r="J103" s="10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</row>
    <row r="104" spans="1:84" s="101" customFormat="1" x14ac:dyDescent="0.25">
      <c r="A104" s="104"/>
      <c r="B104" s="104"/>
      <c r="C104" s="104"/>
      <c r="D104" s="117"/>
      <c r="E104" s="102"/>
      <c r="F104" s="102"/>
      <c r="G104" s="102"/>
      <c r="H104" s="102"/>
      <c r="I104" s="102"/>
      <c r="J104" s="10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</row>
    <row r="105" spans="1:84" s="101" customFormat="1" x14ac:dyDescent="0.25">
      <c r="A105" s="104"/>
      <c r="B105" s="104"/>
      <c r="C105" s="104"/>
      <c r="D105" s="117"/>
      <c r="E105" s="102"/>
      <c r="F105" s="102"/>
      <c r="G105" s="102"/>
      <c r="H105" s="102"/>
      <c r="I105" s="102"/>
      <c r="J105" s="10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</row>
    <row r="106" spans="1:84" s="101" customFormat="1" x14ac:dyDescent="0.25">
      <c r="A106" s="104"/>
      <c r="B106" s="104"/>
      <c r="C106" s="104"/>
      <c r="D106" s="117"/>
      <c r="E106" s="102"/>
      <c r="F106" s="102"/>
      <c r="G106" s="102"/>
      <c r="H106" s="102"/>
      <c r="I106" s="102"/>
      <c r="J106" s="10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</row>
    <row r="107" spans="1:84" s="101" customFormat="1" x14ac:dyDescent="0.25">
      <c r="A107" s="104"/>
      <c r="B107" s="104"/>
      <c r="C107" s="104"/>
      <c r="D107" s="117"/>
      <c r="E107" s="102"/>
      <c r="F107" s="102"/>
      <c r="G107" s="102"/>
      <c r="H107" s="102"/>
      <c r="I107" s="102"/>
      <c r="J107" s="10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</row>
    <row r="108" spans="1:84" s="101" customFormat="1" x14ac:dyDescent="0.25">
      <c r="A108" s="104"/>
      <c r="B108" s="104"/>
      <c r="C108" s="104"/>
      <c r="D108" s="117"/>
      <c r="E108" s="102"/>
      <c r="F108" s="102"/>
      <c r="G108" s="102"/>
      <c r="H108" s="102"/>
      <c r="I108" s="102"/>
      <c r="J108" s="10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</row>
    <row r="109" spans="1:84" s="101" customFormat="1" x14ac:dyDescent="0.25">
      <c r="A109" s="104"/>
      <c r="B109" s="104"/>
      <c r="C109" s="104"/>
      <c r="D109" s="117"/>
      <c r="E109" s="102"/>
      <c r="F109" s="102"/>
      <c r="G109" s="102"/>
      <c r="H109" s="102"/>
      <c r="I109" s="102"/>
      <c r="J109" s="10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</row>
    <row r="110" spans="1:84" s="101" customFormat="1" x14ac:dyDescent="0.25">
      <c r="A110" s="104"/>
      <c r="B110" s="104"/>
      <c r="C110" s="104"/>
      <c r="D110" s="117"/>
      <c r="E110" s="102"/>
      <c r="F110" s="102"/>
      <c r="G110" s="102"/>
      <c r="H110" s="102"/>
      <c r="I110" s="102"/>
      <c r="J110" s="10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</row>
    <row r="111" spans="1:84" s="101" customFormat="1" x14ac:dyDescent="0.25">
      <c r="A111" s="104"/>
      <c r="B111" s="104"/>
      <c r="C111" s="104"/>
      <c r="D111" s="117"/>
      <c r="E111" s="102"/>
      <c r="F111" s="102"/>
      <c r="G111" s="102"/>
      <c r="H111" s="102"/>
      <c r="I111" s="102"/>
      <c r="J111" s="10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</row>
    <row r="112" spans="1:84" s="101" customFormat="1" x14ac:dyDescent="0.25">
      <c r="A112" s="104"/>
      <c r="B112" s="104"/>
      <c r="C112" s="104"/>
      <c r="D112" s="117"/>
      <c r="E112" s="102"/>
      <c r="F112" s="102"/>
      <c r="G112" s="102"/>
      <c r="H112" s="102"/>
      <c r="I112" s="102"/>
      <c r="J112" s="10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</row>
    <row r="113" spans="1:84" s="101" customFormat="1" x14ac:dyDescent="0.25">
      <c r="A113" s="104"/>
      <c r="B113" s="104"/>
      <c r="C113" s="104"/>
      <c r="D113" s="117"/>
      <c r="E113" s="102"/>
      <c r="F113" s="102"/>
      <c r="G113" s="102"/>
      <c r="H113" s="102"/>
      <c r="I113" s="102"/>
      <c r="J113" s="10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</row>
    <row r="114" spans="1:84" s="101" customFormat="1" x14ac:dyDescent="0.25">
      <c r="A114" s="104"/>
      <c r="B114" s="104"/>
      <c r="C114" s="104"/>
      <c r="D114" s="117"/>
      <c r="E114" s="102"/>
      <c r="F114" s="102"/>
      <c r="G114" s="102"/>
      <c r="H114" s="102"/>
      <c r="I114" s="102"/>
      <c r="J114" s="10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</row>
    <row r="115" spans="1:84" s="101" customFormat="1" x14ac:dyDescent="0.25">
      <c r="A115" s="104"/>
      <c r="B115" s="104"/>
      <c r="C115" s="104"/>
      <c r="D115" s="117"/>
      <c r="E115" s="102"/>
      <c r="F115" s="102"/>
      <c r="G115" s="102"/>
      <c r="H115" s="102"/>
      <c r="I115" s="102"/>
      <c r="J115" s="10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</row>
    <row r="116" spans="1:84" s="101" customFormat="1" x14ac:dyDescent="0.25">
      <c r="A116" s="104"/>
      <c r="B116" s="104"/>
      <c r="C116" s="104"/>
      <c r="D116" s="117"/>
      <c r="E116" s="102"/>
      <c r="F116" s="102"/>
      <c r="G116" s="102"/>
      <c r="H116" s="102"/>
      <c r="I116" s="102"/>
      <c r="J116" s="10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</row>
    <row r="117" spans="1:84" s="101" customFormat="1" x14ac:dyDescent="0.25">
      <c r="A117" s="104"/>
      <c r="B117" s="104"/>
      <c r="C117" s="104"/>
      <c r="D117" s="117"/>
      <c r="E117" s="102"/>
      <c r="F117" s="102"/>
      <c r="G117" s="102"/>
      <c r="H117" s="102"/>
      <c r="I117" s="102"/>
      <c r="J117" s="10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</row>
    <row r="118" spans="1:84" s="101" customFormat="1" x14ac:dyDescent="0.25">
      <c r="A118" s="104"/>
      <c r="B118" s="104"/>
      <c r="C118" s="104"/>
      <c r="D118" s="117"/>
      <c r="E118" s="102"/>
      <c r="F118" s="102"/>
      <c r="G118" s="102"/>
      <c r="H118" s="102"/>
      <c r="I118" s="102"/>
      <c r="J118" s="10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</row>
    <row r="119" spans="1:84" s="101" customFormat="1" x14ac:dyDescent="0.25">
      <c r="A119" s="104"/>
      <c r="B119" s="104"/>
      <c r="C119" s="104"/>
      <c r="D119" s="117"/>
      <c r="E119" s="102"/>
      <c r="F119" s="102"/>
      <c r="G119" s="102"/>
      <c r="H119" s="102"/>
      <c r="I119" s="102"/>
      <c r="J119" s="10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</row>
    <row r="120" spans="1:84" s="101" customFormat="1" x14ac:dyDescent="0.25">
      <c r="A120" s="104"/>
      <c r="B120" s="104"/>
      <c r="C120" s="104"/>
      <c r="D120" s="117"/>
      <c r="E120" s="102"/>
      <c r="F120" s="102"/>
      <c r="G120" s="102"/>
      <c r="H120" s="102"/>
      <c r="I120" s="102"/>
      <c r="J120" s="102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</row>
    <row r="121" spans="1:84" s="101" customFormat="1" x14ac:dyDescent="0.25">
      <c r="A121" s="104"/>
      <c r="B121" s="104"/>
      <c r="C121" s="104"/>
      <c r="D121" s="117"/>
      <c r="E121" s="102"/>
      <c r="F121" s="102"/>
      <c r="G121" s="102"/>
      <c r="H121" s="102"/>
      <c r="I121" s="102"/>
      <c r="J121" s="102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</row>
    <row r="122" spans="1:84" s="101" customFormat="1" x14ac:dyDescent="0.25">
      <c r="A122" s="104"/>
      <c r="B122" s="104"/>
      <c r="C122" s="104"/>
      <c r="D122" s="117"/>
      <c r="E122" s="102"/>
      <c r="F122" s="102"/>
      <c r="G122" s="102"/>
      <c r="H122" s="102"/>
      <c r="I122" s="102"/>
      <c r="J122" s="10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</row>
    <row r="123" spans="1:84" s="101" customFormat="1" x14ac:dyDescent="0.25">
      <c r="A123" s="104"/>
      <c r="B123" s="104"/>
      <c r="C123" s="104"/>
      <c r="D123" s="117"/>
      <c r="E123" s="102"/>
      <c r="F123" s="102"/>
      <c r="G123" s="102"/>
      <c r="H123" s="102"/>
      <c r="I123" s="102"/>
      <c r="J123" s="10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</row>
    <row r="124" spans="1:84" s="101" customFormat="1" x14ac:dyDescent="0.25">
      <c r="A124" s="104"/>
      <c r="B124" s="104"/>
      <c r="C124" s="104"/>
      <c r="D124" s="117"/>
      <c r="E124" s="102"/>
      <c r="F124" s="102"/>
      <c r="G124" s="102"/>
      <c r="H124" s="102"/>
      <c r="I124" s="102"/>
      <c r="J124" s="102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</row>
    <row r="125" spans="1:84" s="101" customFormat="1" x14ac:dyDescent="0.25">
      <c r="A125" s="104"/>
      <c r="B125" s="104"/>
      <c r="C125" s="104"/>
      <c r="D125" s="117"/>
      <c r="E125" s="102"/>
      <c r="F125" s="102"/>
      <c r="G125" s="102"/>
      <c r="H125" s="102"/>
      <c r="I125" s="102"/>
      <c r="J125" s="10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</row>
    <row r="126" spans="1:84" s="101" customFormat="1" x14ac:dyDescent="0.25">
      <c r="A126" s="104"/>
      <c r="B126" s="104"/>
      <c r="C126" s="104"/>
      <c r="D126" s="117"/>
      <c r="E126" s="102"/>
      <c r="F126" s="102"/>
      <c r="G126" s="102"/>
      <c r="H126" s="102"/>
      <c r="I126" s="102"/>
      <c r="J126" s="10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</row>
    <row r="127" spans="1:84" s="101" customFormat="1" x14ac:dyDescent="0.25">
      <c r="A127" s="104"/>
      <c r="B127" s="104"/>
      <c r="C127" s="104"/>
      <c r="D127" s="117"/>
      <c r="E127" s="102"/>
      <c r="F127" s="102"/>
      <c r="G127" s="102"/>
      <c r="H127" s="102"/>
      <c r="I127" s="102"/>
      <c r="J127" s="10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</row>
    <row r="128" spans="1:84" s="101" customFormat="1" x14ac:dyDescent="0.25">
      <c r="A128" s="104"/>
      <c r="B128" s="104"/>
      <c r="C128" s="104"/>
      <c r="D128" s="117"/>
      <c r="E128" s="102"/>
      <c r="F128" s="102"/>
      <c r="G128" s="102"/>
      <c r="H128" s="102"/>
      <c r="I128" s="102"/>
      <c r="J128" s="10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</row>
    <row r="129" spans="1:84" s="101" customFormat="1" x14ac:dyDescent="0.25">
      <c r="A129" s="104"/>
      <c r="B129" s="104"/>
      <c r="C129" s="104"/>
      <c r="D129" s="117"/>
      <c r="E129" s="102"/>
      <c r="F129" s="102"/>
      <c r="G129" s="102"/>
      <c r="H129" s="102"/>
      <c r="I129" s="102"/>
      <c r="J129" s="10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</row>
    <row r="130" spans="1:84" s="101" customFormat="1" x14ac:dyDescent="0.25">
      <c r="A130" s="104"/>
      <c r="B130" s="104"/>
      <c r="C130" s="104"/>
      <c r="D130" s="117"/>
      <c r="E130" s="102"/>
      <c r="F130" s="102"/>
      <c r="G130" s="102"/>
      <c r="H130" s="102"/>
      <c r="I130" s="102"/>
      <c r="J130" s="10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</row>
    <row r="131" spans="1:84" s="101" customFormat="1" x14ac:dyDescent="0.25">
      <c r="A131" s="104"/>
      <c r="B131" s="104"/>
      <c r="C131" s="104"/>
      <c r="D131" s="117"/>
      <c r="E131" s="102"/>
      <c r="F131" s="102"/>
      <c r="G131" s="102"/>
      <c r="H131" s="102"/>
      <c r="I131" s="102"/>
      <c r="J131" s="10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</row>
    <row r="132" spans="1:84" s="101" customFormat="1" x14ac:dyDescent="0.25">
      <c r="A132" s="104"/>
      <c r="B132" s="104"/>
      <c r="C132" s="104"/>
      <c r="D132" s="117"/>
      <c r="E132" s="102"/>
      <c r="F132" s="102"/>
      <c r="G132" s="102"/>
      <c r="H132" s="102"/>
      <c r="I132" s="102"/>
      <c r="J132" s="10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</row>
    <row r="133" spans="1:84" s="101" customFormat="1" x14ac:dyDescent="0.25">
      <c r="A133" s="104"/>
      <c r="B133" s="104"/>
      <c r="C133" s="104"/>
      <c r="D133" s="117"/>
      <c r="E133" s="102"/>
      <c r="F133" s="102"/>
      <c r="G133" s="102"/>
      <c r="H133" s="102"/>
      <c r="I133" s="102"/>
      <c r="J133" s="10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</row>
    <row r="134" spans="1:84" s="101" customFormat="1" x14ac:dyDescent="0.25">
      <c r="A134" s="104"/>
      <c r="B134" s="104"/>
      <c r="C134" s="104"/>
      <c r="D134" s="117"/>
      <c r="E134" s="102"/>
      <c r="F134" s="102"/>
      <c r="G134" s="102"/>
      <c r="H134" s="102"/>
      <c r="I134" s="102"/>
      <c r="J134" s="10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</row>
    <row r="135" spans="1:84" s="101" customFormat="1" x14ac:dyDescent="0.25">
      <c r="A135" s="104"/>
      <c r="B135" s="104"/>
      <c r="C135" s="104"/>
      <c r="D135" s="117"/>
      <c r="E135" s="102"/>
      <c r="F135" s="102"/>
      <c r="G135" s="102"/>
      <c r="H135" s="102"/>
      <c r="I135" s="102"/>
      <c r="J135" s="10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</row>
    <row r="136" spans="1:84" s="101" customFormat="1" x14ac:dyDescent="0.25">
      <c r="A136" s="104"/>
      <c r="B136" s="104"/>
      <c r="C136" s="104"/>
      <c r="D136" s="117"/>
      <c r="E136" s="102"/>
      <c r="F136" s="102"/>
      <c r="G136" s="102"/>
      <c r="H136" s="102"/>
      <c r="I136" s="102"/>
      <c r="J136" s="10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</row>
    <row r="137" spans="1:84" s="101" customFormat="1" x14ac:dyDescent="0.25">
      <c r="A137" s="104"/>
      <c r="B137" s="104"/>
      <c r="C137" s="104"/>
      <c r="D137" s="117"/>
      <c r="E137" s="102"/>
      <c r="F137" s="102"/>
      <c r="G137" s="102"/>
      <c r="H137" s="102"/>
      <c r="I137" s="102"/>
      <c r="J137" s="10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</row>
    <row r="138" spans="1:84" s="101" customFormat="1" x14ac:dyDescent="0.25">
      <c r="A138" s="104"/>
      <c r="B138" s="104"/>
      <c r="C138" s="104"/>
      <c r="D138" s="117"/>
      <c r="E138" s="102"/>
      <c r="F138" s="102"/>
      <c r="G138" s="102"/>
      <c r="H138" s="102"/>
      <c r="I138" s="102"/>
      <c r="J138" s="10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</row>
    <row r="139" spans="1:84" s="101" customFormat="1" x14ac:dyDescent="0.25">
      <c r="A139" s="104"/>
      <c r="B139" s="104"/>
      <c r="C139" s="104"/>
      <c r="D139" s="117"/>
      <c r="E139" s="102"/>
      <c r="F139" s="102"/>
      <c r="G139" s="102"/>
      <c r="H139" s="102"/>
      <c r="I139" s="102"/>
      <c r="J139" s="10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</row>
    <row r="140" spans="1:84" s="101" customFormat="1" x14ac:dyDescent="0.25">
      <c r="A140" s="104"/>
      <c r="B140" s="104"/>
      <c r="C140" s="104"/>
      <c r="D140" s="117"/>
      <c r="E140" s="102"/>
      <c r="F140" s="102"/>
      <c r="G140" s="102"/>
      <c r="H140" s="102"/>
      <c r="I140" s="102"/>
      <c r="J140" s="10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</row>
    <row r="141" spans="1:84" s="101" customFormat="1" x14ac:dyDescent="0.25">
      <c r="A141" s="104"/>
      <c r="B141" s="104"/>
      <c r="C141" s="104"/>
      <c r="D141" s="117"/>
      <c r="E141" s="102"/>
      <c r="F141" s="102"/>
      <c r="G141" s="102"/>
      <c r="H141" s="102"/>
      <c r="I141" s="102"/>
      <c r="J141" s="10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</row>
    <row r="142" spans="1:84" s="101" customFormat="1" x14ac:dyDescent="0.25">
      <c r="A142" s="104"/>
      <c r="B142" s="104"/>
      <c r="C142" s="104"/>
      <c r="D142" s="117"/>
      <c r="E142" s="102"/>
      <c r="F142" s="102"/>
      <c r="G142" s="102"/>
      <c r="H142" s="102"/>
      <c r="I142" s="102"/>
      <c r="J142" s="10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</row>
    <row r="143" spans="1:84" s="101" customFormat="1" x14ac:dyDescent="0.25">
      <c r="A143" s="104"/>
      <c r="B143" s="104"/>
      <c r="C143" s="104"/>
      <c r="D143" s="117"/>
      <c r="E143" s="102"/>
      <c r="F143" s="102"/>
      <c r="G143" s="102"/>
      <c r="H143" s="102"/>
      <c r="I143" s="102"/>
      <c r="J143" s="10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</row>
    <row r="144" spans="1:84" s="101" customFormat="1" x14ac:dyDescent="0.25">
      <c r="A144" s="104"/>
      <c r="B144" s="104"/>
      <c r="C144" s="104"/>
      <c r="D144" s="117"/>
      <c r="E144" s="102"/>
      <c r="F144" s="102"/>
      <c r="G144" s="102"/>
      <c r="H144" s="102"/>
      <c r="I144" s="102"/>
      <c r="J144" s="10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</row>
    <row r="145" spans="1:84" s="101" customFormat="1" x14ac:dyDescent="0.25">
      <c r="A145" s="104"/>
      <c r="B145" s="104"/>
      <c r="C145" s="104"/>
      <c r="D145" s="117"/>
      <c r="E145" s="102"/>
      <c r="F145" s="102"/>
      <c r="G145" s="102"/>
      <c r="H145" s="102"/>
      <c r="I145" s="102"/>
      <c r="J145" s="10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</row>
    <row r="146" spans="1:84" s="101" customFormat="1" x14ac:dyDescent="0.25">
      <c r="A146" s="104"/>
      <c r="B146" s="104"/>
      <c r="C146" s="104"/>
      <c r="D146" s="117"/>
      <c r="E146" s="102"/>
      <c r="F146" s="102"/>
      <c r="G146" s="102"/>
      <c r="H146" s="102"/>
      <c r="I146" s="102"/>
      <c r="J146" s="10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</row>
    <row r="147" spans="1:84" s="101" customFormat="1" x14ac:dyDescent="0.25">
      <c r="A147" s="18"/>
      <c r="B147" s="18"/>
      <c r="C147" s="18"/>
      <c r="D147" s="117"/>
      <c r="E147" s="100"/>
      <c r="F147" s="100"/>
      <c r="G147" s="100"/>
      <c r="H147" s="100"/>
      <c r="I147" s="100"/>
      <c r="J147" s="10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</row>
    <row r="148" spans="1:84" s="101" customFormat="1" x14ac:dyDescent="0.25">
      <c r="A148" s="18"/>
      <c r="B148" s="18"/>
      <c r="C148" s="18"/>
      <c r="D148" s="117"/>
      <c r="E148" s="100"/>
      <c r="F148" s="100"/>
      <c r="G148" s="100"/>
      <c r="H148" s="100"/>
      <c r="I148" s="100"/>
      <c r="J148" s="10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</row>
  </sheetData>
  <mergeCells count="1">
    <mergeCell ref="E1:I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K148"/>
  <sheetViews>
    <sheetView showGridLines="0" zoomScale="70" zoomScaleNormal="70" zoomScaleSheetLayoutView="50" workbookViewId="0">
      <selection activeCell="D33" sqref="D33:H33"/>
    </sheetView>
  </sheetViews>
  <sheetFormatPr defaultColWidth="9.140625" defaultRowHeight="15.75" x14ac:dyDescent="0.25"/>
  <cols>
    <col min="1" max="1" width="16.28515625" style="18" customWidth="1"/>
    <col min="2" max="2" width="102.28515625" style="18" customWidth="1"/>
    <col min="3" max="3" width="2.85546875" style="117" customWidth="1"/>
    <col min="4" max="8" width="20.7109375" style="100" customWidth="1"/>
    <col min="9" max="9" width="2" style="102" customWidth="1"/>
    <col min="10" max="89" width="9.140625" style="121"/>
    <col min="90" max="16384" width="9.140625" style="93"/>
  </cols>
  <sheetData>
    <row r="1" spans="1:89" ht="46.5" x14ac:dyDescent="0.7">
      <c r="A1" s="317" t="s">
        <v>581</v>
      </c>
      <c r="B1" s="318"/>
      <c r="C1" s="225"/>
      <c r="D1" s="432"/>
      <c r="E1" s="432"/>
      <c r="F1" s="432"/>
      <c r="G1" s="432"/>
      <c r="H1" s="432"/>
      <c r="I1" s="109"/>
    </row>
    <row r="2" spans="1:89" s="126" customFormat="1" ht="21" x14ac:dyDescent="0.2">
      <c r="A2" s="236" t="s">
        <v>325</v>
      </c>
      <c r="B2" s="226"/>
      <c r="C2" s="226"/>
      <c r="D2" s="255" t="s">
        <v>621</v>
      </c>
      <c r="E2" s="255" t="s">
        <v>599</v>
      </c>
      <c r="F2" s="255" t="s">
        <v>600</v>
      </c>
      <c r="G2" s="255" t="s">
        <v>601</v>
      </c>
      <c r="H2" s="255" t="s">
        <v>602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</row>
    <row r="3" spans="1:89" s="92" customFormat="1" ht="3" customHeight="1" x14ac:dyDescent="0.35">
      <c r="A3" s="234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</row>
    <row r="4" spans="1:89" s="158" customFormat="1" ht="20.100000000000001" customHeight="1" x14ac:dyDescent="0.2">
      <c r="A4" s="179" t="s">
        <v>603</v>
      </c>
      <c r="B4" s="179"/>
      <c r="C4" s="155"/>
      <c r="D4" s="304">
        <v>52.767950999999996</v>
      </c>
      <c r="E4" s="289">
        <v>52.939399000000002</v>
      </c>
      <c r="F4" s="289">
        <v>56.488943999999996</v>
      </c>
      <c r="G4" s="289">
        <v>53.107246000000004</v>
      </c>
      <c r="H4" s="289">
        <v>52.396273999999998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</row>
    <row r="5" spans="1:89" s="159" customFormat="1" ht="20.100000000000001" customHeight="1" x14ac:dyDescent="0.2">
      <c r="A5" s="155" t="s">
        <v>604</v>
      </c>
      <c r="B5" s="154"/>
      <c r="C5" s="154"/>
      <c r="D5" s="305">
        <v>5.9365790000000001</v>
      </c>
      <c r="E5" s="290">
        <v>6.2737629999999998</v>
      </c>
      <c r="F5" s="290">
        <v>5.4249239999999999</v>
      </c>
      <c r="G5" s="290">
        <v>5.4377190000000004</v>
      </c>
      <c r="H5" s="290">
        <v>5.0111920000000003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</row>
    <row r="6" spans="1:89" s="159" customFormat="1" ht="20.100000000000001" customHeight="1" x14ac:dyDescent="0.2">
      <c r="A6" s="238" t="s">
        <v>605</v>
      </c>
      <c r="B6" s="251"/>
      <c r="C6" s="251"/>
      <c r="D6" s="306">
        <v>8.8316610000000004</v>
      </c>
      <c r="E6" s="291">
        <v>8.4062809999999999</v>
      </c>
      <c r="F6" s="291">
        <v>8.6491009999999999</v>
      </c>
      <c r="G6" s="291">
        <v>8.3937170000000005</v>
      </c>
      <c r="H6" s="291">
        <v>7.9308550000000002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</row>
    <row r="7" spans="1:89" s="159" customFormat="1" ht="20.100000000000001" customHeight="1" x14ac:dyDescent="0.2">
      <c r="A7" s="238" t="s">
        <v>606</v>
      </c>
      <c r="B7" s="251"/>
      <c r="C7" s="251"/>
      <c r="D7" s="306">
        <v>-2.8950819999999999</v>
      </c>
      <c r="E7" s="291">
        <v>-2.1325180000000001</v>
      </c>
      <c r="F7" s="291">
        <v>-3.2241770000000001</v>
      </c>
      <c r="G7" s="291">
        <v>-2.9559980000000001</v>
      </c>
      <c r="H7" s="291">
        <v>-2.9196629999999999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</row>
    <row r="8" spans="1:89" s="159" customFormat="1" ht="20.100000000000001" customHeight="1" x14ac:dyDescent="0.2">
      <c r="A8" s="155" t="s">
        <v>607</v>
      </c>
      <c r="B8" s="154"/>
      <c r="C8" s="154"/>
      <c r="D8" s="305">
        <v>3.2070699999999999</v>
      </c>
      <c r="E8" s="290">
        <v>3.2477819999999999</v>
      </c>
      <c r="F8" s="290">
        <v>3.230156</v>
      </c>
      <c r="G8" s="290">
        <v>3.2065670000000002</v>
      </c>
      <c r="H8" s="290">
        <v>2.5277069999999999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</row>
    <row r="9" spans="1:89" s="159" customFormat="1" ht="20.100000000000001" customHeight="1" x14ac:dyDescent="0.2">
      <c r="A9" s="239" t="s">
        <v>608</v>
      </c>
      <c r="B9" s="251"/>
      <c r="C9" s="251"/>
      <c r="D9" s="306">
        <v>12.860436999999999</v>
      </c>
      <c r="E9" s="291">
        <v>12.66173</v>
      </c>
      <c r="F9" s="291">
        <v>12.498934999999999</v>
      </c>
      <c r="G9" s="291">
        <v>12.989392</v>
      </c>
      <c r="H9" s="291">
        <v>12.276191000000001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</row>
    <row r="10" spans="1:89" s="159" customFormat="1" ht="20.100000000000001" customHeight="1" x14ac:dyDescent="0.2">
      <c r="A10" s="239" t="s">
        <v>609</v>
      </c>
      <c r="B10" s="251"/>
      <c r="C10" s="251"/>
      <c r="D10" s="306">
        <v>-9.6533669999999994</v>
      </c>
      <c r="E10" s="291">
        <v>-9.4139479999999995</v>
      </c>
      <c r="F10" s="291">
        <v>-9.2687790000000003</v>
      </c>
      <c r="G10" s="291">
        <v>-9.7828250000000008</v>
      </c>
      <c r="H10" s="291">
        <v>-9.7484839999999995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</row>
    <row r="11" spans="1:89" s="159" customFormat="1" ht="20.100000000000001" customHeight="1" x14ac:dyDescent="0.2">
      <c r="A11" s="180" t="s">
        <v>373</v>
      </c>
      <c r="B11" s="154"/>
      <c r="C11" s="154"/>
      <c r="D11" s="305">
        <v>-0.37371399999999999</v>
      </c>
      <c r="E11" s="290">
        <v>-0.36566300000000002</v>
      </c>
      <c r="F11" s="290">
        <v>-0.368205</v>
      </c>
      <c r="G11" s="290">
        <v>-0.40722599999999998</v>
      </c>
      <c r="H11" s="290">
        <v>-8.9589000000000002E-2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</row>
    <row r="12" spans="1:89" s="159" customFormat="1" ht="20.100000000000001" customHeight="1" x14ac:dyDescent="0.2">
      <c r="A12" s="180" t="s">
        <v>374</v>
      </c>
      <c r="B12" s="154"/>
      <c r="C12" s="154"/>
      <c r="D12" s="305">
        <v>3.8140000000000001E-3</v>
      </c>
      <c r="E12" s="290">
        <v>3.852E-3</v>
      </c>
      <c r="F12" s="290">
        <v>3.2330000000000002E-3</v>
      </c>
      <c r="G12" s="290">
        <v>3.1589999999999999E-3</v>
      </c>
      <c r="H12" s="290">
        <v>3.104E-3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</row>
    <row r="13" spans="1:89" s="159" customFormat="1" ht="20.100000000000001" customHeight="1" x14ac:dyDescent="0.2">
      <c r="A13" s="180" t="s">
        <v>610</v>
      </c>
      <c r="B13" s="154"/>
      <c r="C13" s="154"/>
      <c r="D13" s="305">
        <v>5.0295329999999998</v>
      </c>
      <c r="E13" s="290">
        <v>4.0116759999999996</v>
      </c>
      <c r="F13" s="290">
        <v>2.404093</v>
      </c>
      <c r="G13" s="290">
        <v>1.940596</v>
      </c>
      <c r="H13" s="290">
        <v>7.0685969999999996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</row>
    <row r="14" spans="1:89" s="159" customFormat="1" ht="20.100000000000001" customHeight="1" x14ac:dyDescent="0.2">
      <c r="A14" s="180" t="s">
        <v>611</v>
      </c>
      <c r="B14" s="154"/>
      <c r="C14" s="154"/>
      <c r="D14" s="305">
        <v>6.7400000000000001E-4</v>
      </c>
      <c r="E14" s="290">
        <v>-1.611E-3</v>
      </c>
      <c r="F14" s="290">
        <v>1.483411</v>
      </c>
      <c r="G14" s="290">
        <v>0</v>
      </c>
      <c r="H14" s="290">
        <v>14.35276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</row>
    <row r="15" spans="1:89" s="159" customFormat="1" ht="20.100000000000001" customHeight="1" x14ac:dyDescent="0.2">
      <c r="A15" s="180" t="s">
        <v>612</v>
      </c>
      <c r="B15" s="154"/>
      <c r="C15" s="154"/>
      <c r="D15" s="305">
        <v>13.318860000000001</v>
      </c>
      <c r="E15" s="290">
        <v>12.138259</v>
      </c>
      <c r="F15" s="290">
        <v>11.089359999999999</v>
      </c>
      <c r="G15" s="290">
        <v>11.619481</v>
      </c>
      <c r="H15" s="290">
        <v>11.398547000000001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</row>
    <row r="16" spans="1:89" s="159" customFormat="1" ht="20.100000000000001" customHeight="1" thickBot="1" x14ac:dyDescent="0.25">
      <c r="A16" s="180" t="s">
        <v>613</v>
      </c>
      <c r="B16" s="154"/>
      <c r="C16" s="154"/>
      <c r="D16" s="305">
        <v>2.0468609999999998</v>
      </c>
      <c r="E16" s="290">
        <v>2.3584399999999999</v>
      </c>
      <c r="F16" s="290">
        <v>2.2983069999999999</v>
      </c>
      <c r="G16" s="290">
        <v>1.0753790000000001</v>
      </c>
      <c r="H16" s="290">
        <v>0.87353599999999998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249" customFormat="1" ht="24.95" customHeight="1" thickBot="1" x14ac:dyDescent="0.25">
      <c r="A17" s="240" t="s">
        <v>379</v>
      </c>
      <c r="B17" s="241"/>
      <c r="C17" s="154"/>
      <c r="D17" s="307">
        <v>81.937628000000004</v>
      </c>
      <c r="E17" s="292">
        <v>80.605896999999999</v>
      </c>
      <c r="F17" s="292">
        <v>82.054222999999993</v>
      </c>
      <c r="G17" s="292">
        <v>75.982921000000005</v>
      </c>
      <c r="H17" s="292">
        <v>93.542128000000005</v>
      </c>
      <c r="I17" s="242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</row>
    <row r="18" spans="1:89" s="159" customFormat="1" ht="20.100000000000001" customHeight="1" x14ac:dyDescent="0.2">
      <c r="A18" s="181" t="s">
        <v>303</v>
      </c>
      <c r="B18" s="228"/>
      <c r="C18" s="154"/>
      <c r="D18" s="308">
        <v>-49.088028000000001</v>
      </c>
      <c r="E18" s="293">
        <v>-50.421157000000001</v>
      </c>
      <c r="F18" s="293">
        <v>-54.656694000000002</v>
      </c>
      <c r="G18" s="293">
        <v>-48.43085</v>
      </c>
      <c r="H18" s="293">
        <v>-44.702677000000001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159" customFormat="1" ht="20.100000000000001" customHeight="1" x14ac:dyDescent="0.2">
      <c r="A19" s="180" t="s">
        <v>304</v>
      </c>
      <c r="B19" s="154"/>
      <c r="C19" s="154"/>
      <c r="D19" s="305">
        <v>-0.75271699999999997</v>
      </c>
      <c r="E19" s="290">
        <v>-1.906989</v>
      </c>
      <c r="F19" s="290">
        <v>-7.3878719999999998</v>
      </c>
      <c r="G19" s="290">
        <v>-1.463843</v>
      </c>
      <c r="H19" s="290">
        <v>-5.6521970000000001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</row>
    <row r="20" spans="1:89" s="159" customFormat="1" ht="20.100000000000001" customHeight="1" x14ac:dyDescent="0.2">
      <c r="A20" s="239" t="s">
        <v>614</v>
      </c>
      <c r="B20" s="251"/>
      <c r="C20" s="251"/>
      <c r="D20" s="306">
        <v>-0.54491000000000001</v>
      </c>
      <c r="E20" s="291">
        <v>-1.890989</v>
      </c>
      <c r="F20" s="291">
        <v>-7.2452249999999996</v>
      </c>
      <c r="G20" s="291">
        <v>-1.1120080000000001</v>
      </c>
      <c r="H20" s="291">
        <v>-5.7844090000000001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159" customFormat="1" ht="20.100000000000001" customHeight="1" x14ac:dyDescent="0.2">
      <c r="A21" s="239" t="s">
        <v>344</v>
      </c>
      <c r="B21" s="251"/>
      <c r="C21" s="251"/>
      <c r="D21" s="306">
        <v>0</v>
      </c>
      <c r="E21" s="291">
        <v>0</v>
      </c>
      <c r="F21" s="291">
        <v>-0.13086</v>
      </c>
      <c r="G21" s="291">
        <v>0</v>
      </c>
      <c r="H21" s="291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</row>
    <row r="22" spans="1:89" s="159" customFormat="1" ht="20.100000000000001" customHeight="1" x14ac:dyDescent="0.2">
      <c r="A22" s="239" t="s">
        <v>347</v>
      </c>
      <c r="B22" s="251"/>
      <c r="C22" s="251"/>
      <c r="D22" s="306">
        <v>0</v>
      </c>
      <c r="E22" s="291">
        <v>0</v>
      </c>
      <c r="F22" s="291">
        <v>0</v>
      </c>
      <c r="G22" s="291">
        <v>0</v>
      </c>
      <c r="H22" s="291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59" customFormat="1" ht="20.100000000000001" customHeight="1" x14ac:dyDescent="0.2">
      <c r="A23" s="239" t="s">
        <v>615</v>
      </c>
      <c r="B23" s="251"/>
      <c r="C23" s="251"/>
      <c r="D23" s="306">
        <v>-0.20780699999999999</v>
      </c>
      <c r="E23" s="291">
        <v>-1.6E-2</v>
      </c>
      <c r="F23" s="291">
        <v>-1.1787000000000001E-2</v>
      </c>
      <c r="G23" s="291">
        <v>-0.35183500000000001</v>
      </c>
      <c r="H23" s="291">
        <v>0.132212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</row>
    <row r="24" spans="1:89" s="159" customFormat="1" ht="20.100000000000001" customHeight="1" thickBot="1" x14ac:dyDescent="0.25">
      <c r="A24" s="180" t="s">
        <v>616</v>
      </c>
      <c r="B24" s="154"/>
      <c r="C24" s="154"/>
      <c r="D24" s="305">
        <v>0</v>
      </c>
      <c r="E24" s="290">
        <v>0</v>
      </c>
      <c r="F24" s="290">
        <v>0</v>
      </c>
      <c r="G24" s="290">
        <v>0</v>
      </c>
      <c r="H24" s="290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62" customFormat="1" ht="24.95" customHeight="1" thickBot="1" x14ac:dyDescent="0.25">
      <c r="A25" s="240" t="s">
        <v>384</v>
      </c>
      <c r="B25" s="241"/>
      <c r="C25" s="154"/>
      <c r="D25" s="307">
        <v>32.096882999999998</v>
      </c>
      <c r="E25" s="292">
        <v>28.277750999999999</v>
      </c>
      <c r="F25" s="292">
        <v>20.009657000000001</v>
      </c>
      <c r="G25" s="292">
        <v>26.088228000000001</v>
      </c>
      <c r="H25" s="292">
        <v>43.187254000000003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</row>
    <row r="26" spans="1:89" s="159" customFormat="1" ht="20.100000000000001" customHeight="1" thickBot="1" x14ac:dyDescent="0.25">
      <c r="A26" s="180" t="s">
        <v>617</v>
      </c>
      <c r="B26" s="154"/>
      <c r="C26" s="154"/>
      <c r="D26" s="305">
        <v>-7.4071439999999997</v>
      </c>
      <c r="E26" s="290">
        <v>-6.2433969999999999</v>
      </c>
      <c r="F26" s="290">
        <v>-4.4514680000000002</v>
      </c>
      <c r="G26" s="290">
        <v>-6.2840600000000002</v>
      </c>
      <c r="H26" s="290">
        <v>-6.4119960000000003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62" customFormat="1" ht="24.95" customHeight="1" thickBot="1" x14ac:dyDescent="0.25">
      <c r="A27" s="253" t="s">
        <v>386</v>
      </c>
      <c r="B27" s="254"/>
      <c r="C27" s="154"/>
      <c r="D27" s="308">
        <v>24.689738999999999</v>
      </c>
      <c r="E27" s="293">
        <v>22.034354</v>
      </c>
      <c r="F27" s="293">
        <v>15.558189</v>
      </c>
      <c r="G27" s="293">
        <v>19.804168000000001</v>
      </c>
      <c r="H27" s="293">
        <v>36.775258000000001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</row>
    <row r="28" spans="1:89" s="159" customFormat="1" ht="20.100000000000001" customHeight="1" x14ac:dyDescent="0.2">
      <c r="A28" s="250" t="s">
        <v>618</v>
      </c>
      <c r="B28" s="154"/>
      <c r="C28" s="154"/>
      <c r="D28" s="308">
        <v>0</v>
      </c>
      <c r="E28" s="293">
        <v>0</v>
      </c>
      <c r="F28" s="293">
        <v>0</v>
      </c>
      <c r="G28" s="293">
        <v>0</v>
      </c>
      <c r="H28" s="293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59" customFormat="1" ht="20.100000000000001" customHeight="1" x14ac:dyDescent="0.2">
      <c r="A29" s="250" t="s">
        <v>395</v>
      </c>
      <c r="B29" s="154"/>
      <c r="C29" s="154"/>
      <c r="D29" s="305">
        <v>24.689738999999999</v>
      </c>
      <c r="E29" s="290">
        <v>22.034354</v>
      </c>
      <c r="F29" s="290">
        <v>15.558189</v>
      </c>
      <c r="G29" s="290">
        <v>19.804168000000001</v>
      </c>
      <c r="H29" s="290">
        <v>36.775258000000001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</row>
    <row r="30" spans="1:89" s="159" customFormat="1" ht="20.100000000000001" customHeight="1" x14ac:dyDescent="0.2">
      <c r="A30" s="301" t="s">
        <v>355</v>
      </c>
      <c r="B30" s="251"/>
      <c r="C30" s="251"/>
      <c r="D30" s="306">
        <v>22.052844</v>
      </c>
      <c r="E30" s="291">
        <v>18.615079000000001</v>
      </c>
      <c r="F30" s="291">
        <v>13.82639</v>
      </c>
      <c r="G30" s="291">
        <v>17.172618</v>
      </c>
      <c r="H30" s="291">
        <v>34.922277000000001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59" customFormat="1" ht="20.100000000000001" customHeight="1" x14ac:dyDescent="0.2">
      <c r="A31" s="301" t="s">
        <v>356</v>
      </c>
      <c r="B31" s="251"/>
      <c r="C31" s="251"/>
      <c r="D31" s="306">
        <v>2.636895</v>
      </c>
      <c r="E31" s="291">
        <v>3.4192749999999998</v>
      </c>
      <c r="F31" s="291">
        <v>1.7317990000000001</v>
      </c>
      <c r="G31" s="291">
        <v>2.6315499999999998</v>
      </c>
      <c r="H31" s="291">
        <v>1.852981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</row>
    <row r="32" spans="1:89" s="159" customFormat="1" ht="20.100000000000001" customHeight="1" thickBot="1" x14ac:dyDescent="0.25">
      <c r="A32" s="183"/>
      <c r="B32" s="183"/>
      <c r="C32" s="154"/>
      <c r="D32" s="309"/>
      <c r="E32" s="294"/>
      <c r="F32" s="294"/>
      <c r="G32" s="294"/>
      <c r="H32" s="294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59" customFormat="1" ht="24.95" customHeight="1" x14ac:dyDescent="0.2">
      <c r="A33" s="228" t="s">
        <v>619</v>
      </c>
      <c r="B33" s="163"/>
      <c r="C33" s="163"/>
      <c r="D33" s="414">
        <v>4910.4123719999998</v>
      </c>
      <c r="E33" s="415">
        <v>4715.8876890000001</v>
      </c>
      <c r="F33" s="415">
        <v>4635</v>
      </c>
      <c r="G33" s="415">
        <v>4480</v>
      </c>
      <c r="H33" s="415">
        <v>4592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</row>
    <row r="34" spans="1:89" s="159" customFormat="1" ht="24.95" customHeight="1" x14ac:dyDescent="0.35">
      <c r="A34" s="154" t="s">
        <v>409</v>
      </c>
      <c r="B34" s="117"/>
      <c r="C34" s="117"/>
      <c r="D34" s="314">
        <v>23.403582</v>
      </c>
      <c r="E34" s="296">
        <v>22.687076000000001</v>
      </c>
      <c r="F34" s="296">
        <v>23.450709</v>
      </c>
      <c r="G34" s="296">
        <v>24.677544000000001</v>
      </c>
      <c r="H34" s="296">
        <v>22.173817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1" customFormat="1" ht="24.95" customHeight="1" x14ac:dyDescent="0.35">
      <c r="A35" s="229" t="s">
        <v>361</v>
      </c>
      <c r="B35" s="117"/>
      <c r="C35" s="117"/>
      <c r="D35" s="310">
        <v>534</v>
      </c>
      <c r="E35" s="295">
        <v>513.13939565600003</v>
      </c>
      <c r="F35" s="295">
        <v>498.57055123500004</v>
      </c>
      <c r="G35" s="295">
        <v>483.85378542250004</v>
      </c>
      <c r="H35" s="295">
        <v>492.86903835250001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</row>
    <row r="36" spans="1:89" s="101" customFormat="1" ht="24.95" customHeight="1" x14ac:dyDescent="0.35">
      <c r="A36" s="154" t="s">
        <v>389</v>
      </c>
      <c r="B36" s="117"/>
      <c r="C36" s="117"/>
      <c r="D36" s="311">
        <v>0.19</v>
      </c>
      <c r="E36" s="230">
        <v>0.17</v>
      </c>
      <c r="F36" s="230">
        <v>0.128216</v>
      </c>
      <c r="G36" s="230">
        <v>0.16713800000000001</v>
      </c>
      <c r="H36" s="230">
        <v>0.320913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</row>
    <row r="37" spans="1:89" s="101" customFormat="1" ht="24.95" customHeight="1" x14ac:dyDescent="0.35">
      <c r="A37" s="154" t="s">
        <v>390</v>
      </c>
      <c r="B37" s="117"/>
      <c r="C37" s="117"/>
      <c r="D37" s="311">
        <v>0.60162899999999997</v>
      </c>
      <c r="E37" s="230">
        <v>0.63994399999999996</v>
      </c>
      <c r="F37" s="230">
        <v>0.664883</v>
      </c>
      <c r="G37" s="230">
        <v>0.647536</v>
      </c>
      <c r="H37" s="230">
        <v>0.46337699999999998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</row>
    <row r="38" spans="1:89" s="101" customFormat="1" ht="24.95" customHeight="1" x14ac:dyDescent="0.35">
      <c r="A38" s="154" t="s">
        <v>391</v>
      </c>
      <c r="B38" s="117"/>
      <c r="C38" s="117"/>
      <c r="D38" s="311">
        <v>0.81676899999999997</v>
      </c>
      <c r="E38" s="230">
        <v>0.72825200000000001</v>
      </c>
      <c r="F38" s="230">
        <v>0.93958699999999995</v>
      </c>
      <c r="G38" s="230">
        <v>0.87327100000000002</v>
      </c>
      <c r="H38" s="230">
        <v>0.88705999999999996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</row>
    <row r="39" spans="1:89" s="101" customFormat="1" ht="24.95" customHeight="1" thickBot="1" x14ac:dyDescent="0.4">
      <c r="A39" s="231" t="s">
        <v>392</v>
      </c>
      <c r="B39" s="232"/>
      <c r="C39" s="117"/>
      <c r="D39" s="312"/>
      <c r="E39" s="233"/>
      <c r="F39" s="233"/>
      <c r="G39" s="233"/>
      <c r="H39" s="233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</row>
    <row r="40" spans="1:89" s="101" customFormat="1" x14ac:dyDescent="0.25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</row>
    <row r="41" spans="1:89" s="101" customFormat="1" x14ac:dyDescent="0.25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</row>
    <row r="42" spans="1:89" s="101" customFormat="1" x14ac:dyDescent="0.25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</row>
    <row r="43" spans="1:89" s="101" customFormat="1" x14ac:dyDescent="0.25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89" s="101" customFormat="1" x14ac:dyDescent="0.25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89" s="101" customFormat="1" x14ac:dyDescent="0.25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89" s="101" customFormat="1" x14ac:dyDescent="0.25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</row>
    <row r="47" spans="1:89" s="101" customFormat="1" x14ac:dyDescent="0.25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</row>
    <row r="48" spans="1:89" s="101" customFormat="1" x14ac:dyDescent="0.25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</row>
    <row r="49" spans="1:89" s="101" customFormat="1" x14ac:dyDescent="0.25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</row>
    <row r="50" spans="1:89" s="101" customFormat="1" x14ac:dyDescent="0.25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</row>
    <row r="51" spans="1:89" s="101" customFormat="1" x14ac:dyDescent="0.25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</row>
    <row r="52" spans="1:89" s="101" customFormat="1" x14ac:dyDescent="0.25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</row>
    <row r="53" spans="1:89" s="101" customFormat="1" x14ac:dyDescent="0.25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</row>
    <row r="54" spans="1:89" s="101" customFormat="1" x14ac:dyDescent="0.25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</row>
    <row r="55" spans="1:89" s="101" customFormat="1" x14ac:dyDescent="0.25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</row>
    <row r="56" spans="1:89" s="101" customFormat="1" x14ac:dyDescent="0.25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</row>
    <row r="57" spans="1:89" s="101" customFormat="1" x14ac:dyDescent="0.25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</row>
    <row r="58" spans="1:89" s="101" customFormat="1" x14ac:dyDescent="0.25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</row>
    <row r="59" spans="1:89" s="101" customFormat="1" x14ac:dyDescent="0.25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</row>
    <row r="60" spans="1:89" s="101" customFormat="1" x14ac:dyDescent="0.25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</row>
    <row r="61" spans="1:89" s="101" customFormat="1" x14ac:dyDescent="0.25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</row>
    <row r="62" spans="1:89" s="101" customFormat="1" x14ac:dyDescent="0.25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</row>
    <row r="63" spans="1:89" s="101" customFormat="1" x14ac:dyDescent="0.25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</row>
    <row r="64" spans="1:89" s="101" customFormat="1" x14ac:dyDescent="0.25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</row>
    <row r="65" spans="1:89" s="101" customFormat="1" x14ac:dyDescent="0.25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</row>
    <row r="66" spans="1:89" s="101" customFormat="1" x14ac:dyDescent="0.25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</row>
    <row r="67" spans="1:89" s="101" customFormat="1" x14ac:dyDescent="0.25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</row>
    <row r="68" spans="1:89" s="101" customFormat="1" x14ac:dyDescent="0.25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</row>
    <row r="69" spans="1:89" s="101" customFormat="1" x14ac:dyDescent="0.25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</row>
    <row r="70" spans="1:89" s="101" customFormat="1" x14ac:dyDescent="0.25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</row>
    <row r="71" spans="1:89" s="101" customFormat="1" x14ac:dyDescent="0.25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</row>
    <row r="72" spans="1:89" s="101" customFormat="1" x14ac:dyDescent="0.25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</row>
    <row r="73" spans="1:89" s="101" customFormat="1" x14ac:dyDescent="0.25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</row>
    <row r="74" spans="1:89" s="101" customFormat="1" x14ac:dyDescent="0.25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</row>
    <row r="75" spans="1:89" s="101" customFormat="1" x14ac:dyDescent="0.25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</row>
    <row r="76" spans="1:89" s="101" customFormat="1" x14ac:dyDescent="0.25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</row>
    <row r="77" spans="1:89" s="101" customFormat="1" x14ac:dyDescent="0.25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</row>
    <row r="78" spans="1:89" s="101" customFormat="1" x14ac:dyDescent="0.25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</row>
    <row r="79" spans="1:89" s="101" customFormat="1" x14ac:dyDescent="0.25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</row>
    <row r="80" spans="1:89" s="101" customFormat="1" x14ac:dyDescent="0.25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</row>
    <row r="81" spans="1:89" s="101" customFormat="1" x14ac:dyDescent="0.25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</row>
    <row r="82" spans="1:89" s="101" customFormat="1" x14ac:dyDescent="0.25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</row>
    <row r="83" spans="1:89" s="101" customFormat="1" x14ac:dyDescent="0.25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</row>
    <row r="84" spans="1:89" s="101" customFormat="1" x14ac:dyDescent="0.25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</row>
    <row r="85" spans="1:89" s="101" customFormat="1" x14ac:dyDescent="0.25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</row>
    <row r="86" spans="1:89" s="101" customFormat="1" x14ac:dyDescent="0.25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</row>
    <row r="87" spans="1:89" s="101" customFormat="1" x14ac:dyDescent="0.25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</row>
    <row r="88" spans="1:89" s="101" customFormat="1" x14ac:dyDescent="0.25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</row>
    <row r="89" spans="1:89" s="101" customFormat="1" x14ac:dyDescent="0.25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</row>
    <row r="90" spans="1:89" s="101" customFormat="1" x14ac:dyDescent="0.25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</row>
    <row r="91" spans="1:89" s="101" customFormat="1" x14ac:dyDescent="0.25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</row>
    <row r="92" spans="1:89" s="101" customFormat="1" x14ac:dyDescent="0.25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</row>
    <row r="93" spans="1:89" s="101" customFormat="1" x14ac:dyDescent="0.25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</row>
    <row r="94" spans="1:89" s="101" customFormat="1" x14ac:dyDescent="0.25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89" s="101" customFormat="1" x14ac:dyDescent="0.25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</row>
    <row r="96" spans="1:89" s="101" customFormat="1" x14ac:dyDescent="0.25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</row>
    <row r="97" spans="1:89" s="101" customFormat="1" x14ac:dyDescent="0.25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</row>
    <row r="98" spans="1:89" s="101" customFormat="1" x14ac:dyDescent="0.25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</row>
    <row r="99" spans="1:89" s="101" customFormat="1" x14ac:dyDescent="0.25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</row>
    <row r="100" spans="1:89" s="101" customFormat="1" x14ac:dyDescent="0.25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</row>
    <row r="101" spans="1:89" s="101" customFormat="1" x14ac:dyDescent="0.25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</row>
    <row r="102" spans="1:89" s="101" customFormat="1" x14ac:dyDescent="0.25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</row>
    <row r="103" spans="1:89" s="101" customFormat="1" x14ac:dyDescent="0.25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</row>
    <row r="104" spans="1:89" s="101" customFormat="1" x14ac:dyDescent="0.25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</row>
    <row r="105" spans="1:89" s="101" customFormat="1" x14ac:dyDescent="0.25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</row>
    <row r="106" spans="1:89" s="101" customFormat="1" x14ac:dyDescent="0.25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</row>
    <row r="107" spans="1:89" s="101" customFormat="1" x14ac:dyDescent="0.25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</row>
    <row r="108" spans="1:89" s="101" customFormat="1" x14ac:dyDescent="0.25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</row>
    <row r="109" spans="1:89" s="101" customFormat="1" x14ac:dyDescent="0.25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</row>
    <row r="110" spans="1:89" s="101" customFormat="1" x14ac:dyDescent="0.25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</row>
    <row r="111" spans="1:89" s="101" customFormat="1" x14ac:dyDescent="0.25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</row>
    <row r="112" spans="1:89" s="101" customFormat="1" x14ac:dyDescent="0.25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</row>
    <row r="113" spans="1:89" s="101" customFormat="1" x14ac:dyDescent="0.25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</row>
    <row r="114" spans="1:89" s="101" customFormat="1" x14ac:dyDescent="0.25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</row>
    <row r="115" spans="1:89" s="101" customFormat="1" x14ac:dyDescent="0.25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</row>
    <row r="116" spans="1:89" s="101" customFormat="1" x14ac:dyDescent="0.25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</row>
    <row r="117" spans="1:89" s="101" customFormat="1" x14ac:dyDescent="0.25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</row>
    <row r="118" spans="1:89" s="101" customFormat="1" x14ac:dyDescent="0.25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</row>
    <row r="119" spans="1:89" s="101" customFormat="1" x14ac:dyDescent="0.25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</row>
    <row r="120" spans="1:89" s="101" customFormat="1" x14ac:dyDescent="0.25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</row>
    <row r="121" spans="1:89" s="101" customFormat="1" x14ac:dyDescent="0.25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</row>
    <row r="122" spans="1:89" s="101" customFormat="1" x14ac:dyDescent="0.25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</row>
    <row r="123" spans="1:89" s="101" customFormat="1" x14ac:dyDescent="0.25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</row>
    <row r="124" spans="1:89" s="101" customFormat="1" x14ac:dyDescent="0.25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89" s="101" customFormat="1" x14ac:dyDescent="0.25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</row>
    <row r="126" spans="1:89" s="101" customFormat="1" x14ac:dyDescent="0.25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</row>
    <row r="127" spans="1:89" s="101" customFormat="1" x14ac:dyDescent="0.25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</row>
    <row r="128" spans="1:89" s="101" customFormat="1" x14ac:dyDescent="0.25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</row>
    <row r="129" spans="1:89" s="101" customFormat="1" x14ac:dyDescent="0.25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</row>
    <row r="130" spans="1:89" s="101" customFormat="1" x14ac:dyDescent="0.25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</row>
    <row r="131" spans="1:89" s="101" customFormat="1" x14ac:dyDescent="0.25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</row>
    <row r="132" spans="1:89" s="101" customFormat="1" x14ac:dyDescent="0.25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</row>
    <row r="133" spans="1:89" s="101" customFormat="1" x14ac:dyDescent="0.25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</row>
    <row r="134" spans="1:89" s="101" customFormat="1" x14ac:dyDescent="0.25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</row>
    <row r="135" spans="1:89" s="101" customFormat="1" x14ac:dyDescent="0.25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</row>
    <row r="136" spans="1:89" s="101" customFormat="1" x14ac:dyDescent="0.25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</row>
    <row r="137" spans="1:89" s="101" customFormat="1" x14ac:dyDescent="0.25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</row>
    <row r="138" spans="1:89" s="101" customFormat="1" x14ac:dyDescent="0.25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</row>
    <row r="139" spans="1:89" s="101" customFormat="1" x14ac:dyDescent="0.25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</row>
    <row r="140" spans="1:89" s="101" customFormat="1" x14ac:dyDescent="0.25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</row>
    <row r="141" spans="1:89" s="101" customFormat="1" x14ac:dyDescent="0.25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</row>
    <row r="142" spans="1:89" s="101" customFormat="1" x14ac:dyDescent="0.25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</row>
    <row r="143" spans="1:89" s="101" customFormat="1" x14ac:dyDescent="0.25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</row>
    <row r="144" spans="1:89" s="101" customFormat="1" x14ac:dyDescent="0.25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</row>
    <row r="145" spans="1:89" s="101" customFormat="1" x14ac:dyDescent="0.25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</row>
    <row r="146" spans="1:89" s="101" customFormat="1" x14ac:dyDescent="0.25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</row>
    <row r="147" spans="1:89" s="101" customFormat="1" x14ac:dyDescent="0.25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</row>
    <row r="148" spans="1:89" s="101" customFormat="1" x14ac:dyDescent="0.25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Footer>&amp;L&amp;D&amp;C&amp;P/&amp;N&amp;R&amp;F-&amp;A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160</vt:i4>
      </vt:variant>
    </vt:vector>
  </HeadingPairs>
  <TitlesOfParts>
    <vt:vector size="174" baseType="lpstr">
      <vt:lpstr>Read Me AppMgt</vt:lpstr>
      <vt:lpstr>Parameters</vt:lpstr>
      <vt:lpstr>LocalLists</vt:lpstr>
      <vt:lpstr>KBC Group_PL</vt:lpstr>
      <vt:lpstr>BU BELGIUM</vt:lpstr>
      <vt:lpstr>BU CZECH REP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'BU BELGIUM'!Print_Area</vt:lpstr>
      <vt:lpstr>'BU CZECH REP'!Print_Area</vt:lpstr>
      <vt:lpstr>'BU INTERNATIONAL MARKETS'!Print_Area</vt:lpstr>
      <vt:lpstr>BULGARIA!Print_Area</vt:lpstr>
      <vt:lpstr>'GROUP CENTRE'!Print_Area</vt:lpstr>
      <vt:lpstr>HUNGARY!Print_Area</vt:lpstr>
      <vt:lpstr>IRELAND!Print_Area</vt:lpstr>
      <vt:lpstr>SLOVAKIA!Print_Area</vt:lpstr>
      <vt:lpstr>'BU BELGIUM'!Print_Titles</vt:lpstr>
      <vt:lpstr>'BU CZECH REP'!Print_Titles</vt:lpstr>
      <vt:lpstr>'BU INTERNATIONAL MARKETS'!Print_Titles</vt:lpstr>
      <vt:lpstr>BULGARIA!Print_Titles</vt:lpstr>
      <vt:lpstr>'GROUP CENTRE'!Print_Titles</vt:lpstr>
      <vt:lpstr>HUNGARY!Print_Titles</vt:lpstr>
      <vt:lpstr>IRELAND!Print_Titles</vt:lpstr>
      <vt:lpstr>SLOVAKIA!Print_Titles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Dominique Agneesens</cp:lastModifiedBy>
  <cp:lastPrinted>2015-01-06T11:19:00Z</cp:lastPrinted>
  <dcterms:created xsi:type="dcterms:W3CDTF">2012-01-19T12:57:14Z</dcterms:created>
  <dcterms:modified xsi:type="dcterms:W3CDTF">2017-08-11T12:31:47Z</dcterms:modified>
</cp:coreProperties>
</file>