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Bof_510k\Fic_0aub\1_Data\Interne_Werking\C. IRO\Annual &amp; interim reports\2017\1Q2017\9. ONLINE\"/>
    </mc:Choice>
  </mc:AlternateContent>
  <bookViews>
    <workbookView xWindow="-15" yWindow="45" windowWidth="12600" windowHeight="7710" tabRatio="804" firstSheet="3" activeTab="3"/>
  </bookViews>
  <sheets>
    <sheet name="Read Me AppMgt" sheetId="22" state="hidden" r:id="rId1"/>
    <sheet name="Parameters" sheetId="59" state="hidden" r:id="rId2"/>
    <sheet name="LocalLists" sheetId="60" state="hidden" r:id="rId3"/>
    <sheet name="KBC Group_PL" sheetId="96" r:id="rId4"/>
    <sheet name="BU BELGIUM" sheetId="64" r:id="rId5"/>
    <sheet name="BU CZECH REP" sheetId="87" r:id="rId6"/>
    <sheet name="BU INTERNATIONAL MARKETS" sheetId="88" r:id="rId7"/>
    <sheet name="HUNGARY" sheetId="90" r:id="rId8"/>
    <sheet name="SLOVAKIA" sheetId="91" r:id="rId9"/>
    <sheet name="BULGARIA" sheetId="92" r:id="rId10"/>
    <sheet name="IRELAND" sheetId="89" r:id="rId11"/>
    <sheet name="GROUP CENTRE" sheetId="93" r:id="rId12"/>
    <sheet name="RISK Management" sheetId="95" r:id="rId13"/>
    <sheet name="Sheet1" sheetId="72" state="hidden" r:id="rId14"/>
  </sheets>
  <externalReferences>
    <externalReference r:id="rId15"/>
    <externalReference r:id="rId16"/>
    <externalReference r:id="rId17"/>
  </externalReferences>
  <definedNames>
    <definedName name="_xlnm._FilterDatabase" localSheetId="4" hidden="1">'BU BELGIUM'!#REF!</definedName>
    <definedName name="_xlnm._FilterDatabase" localSheetId="5" hidden="1">'BU CZECH REP'!#REF!</definedName>
    <definedName name="_xlnm._FilterDatabase" localSheetId="6" hidden="1">'BU INTERNATIONAL MARKETS'!#REF!</definedName>
    <definedName name="_xlnm._FilterDatabase" localSheetId="9" hidden="1">BULGARIA!#REF!</definedName>
    <definedName name="_xlnm._FilterDatabase" localSheetId="11" hidden="1">'GROUP CENTRE'!#REF!</definedName>
    <definedName name="_xlnm._FilterDatabase" localSheetId="7" hidden="1">HUNGARY!#REF!</definedName>
    <definedName name="_xlnm._FilterDatabase" localSheetId="10" hidden="1">IRELAND!#REF!</definedName>
    <definedName name="_xlnm._FilterDatabase" localSheetId="8" hidden="1">SLOVAKIA!#REF!</definedName>
    <definedName name="Account_I">Parameters!$A$30</definedName>
    <definedName name="Account_P">Parameters!$F$30</definedName>
    <definedName name="Account_T">Parameters!$E$30</definedName>
    <definedName name="AccountExt_V">Parameters!$D$30</definedName>
    <definedName name="Actualities_LocalList">OFFSET(LocalLists!$L$1,1,0,COUNTA(LocalLists!$L:$L)-1,1)</definedName>
    <definedName name="Actuality_APC_P">Parameters!$G$31</definedName>
    <definedName name="Actuality_I">Parameters!$A$31</definedName>
    <definedName name="Actuality_P">Parameters!$F$31</definedName>
    <definedName name="Actuality_T">Parameters!$E$31</definedName>
    <definedName name="ActualityExt_V">Parameters!$D$31</definedName>
    <definedName name="ActualityPrev_P">Parameters!$N$31</definedName>
    <definedName name="APC_Cube_P">Parameters!$N$14</definedName>
    <definedName name="APC_IT_Actual_P">[1]Parameters!$F$70</definedName>
    <definedName name="APC_Server_P">Parameters!$N$3</definedName>
    <definedName name="attribname_p">Parameters!$F$39</definedName>
    <definedName name="BalansEntity">Parameters!$X$1:$Y$4</definedName>
    <definedName name="BaseCube_I">Parameters!$A$14</definedName>
    <definedName name="BaseCube_P">Parameters!$F$14</definedName>
    <definedName name="BaseCube_T">Parameters!$E$14</definedName>
    <definedName name="BaseCubeExt_P">Parameters!$D$14</definedName>
    <definedName name="BuSelection">Parameters!$Q$1:$S$13</definedName>
    <definedName name="Choice_P">Parameters!$F$43</definedName>
    <definedName name="ClosingVersion_I">Parameters!$A$28</definedName>
    <definedName name="ClosingVersion_P">Parameters!$F$28</definedName>
    <definedName name="ClosingVersion_T">Parameters!$E$28</definedName>
    <definedName name="ClosingVersionExt_V">Parameters!$D$28</definedName>
    <definedName name="ClosingVersions_LocalList">OFFSET(LocalLists!$J$1,1,0,COUNTA(LocalLists!$J:$J)-1,1)</definedName>
    <definedName name="CompaniesC1_LocalList">OFFSET(LocalLists!$P$1,1,0,COUNTA(LocalLists!$P:$P)-1,1)</definedName>
    <definedName name="CompaniesC2_LocalList">OFFSET(LocalLists!$Q$1,1,0,COUNTA(LocalLists!$Q:$Q)-1,1)</definedName>
    <definedName name="CompaniesCB_LocalList">OFFSET(LocalLists!$S$1,1,0,COUNTA(LocalLists!$S:$S)-1,1)</definedName>
    <definedName name="CompaniesCL_LocalList">OFFSET(LocalLists!$R$1,1,0,COUNTA(LocalLists!$R:$R)-1,1)</definedName>
    <definedName name="CompaniesPeriodDependent_LocalList">OFFSET(LocalLists!$F$1,1,0,COUNTA(LocalLists!$F:$F)-1,1)</definedName>
    <definedName name="Company_I">Parameters!$A$32</definedName>
    <definedName name="Company_P">Parameters!$F$32</definedName>
    <definedName name="Company_T">Parameters!$E$32</definedName>
    <definedName name="CompanyExt_V">Parameters!$D$32</definedName>
    <definedName name="CompanyGrouping_I">Parameters!$A$18</definedName>
    <definedName name="CompanyGrouping_P">Parameters!$F$18</definedName>
    <definedName name="CompanyGrouping_T">Parameters!$E$18</definedName>
    <definedName name="CompanyGroupingExt_V">Parameters!$D$18</definedName>
    <definedName name="CompanyGroupingsPeriodDependent_LocalList">OFFSET(LocalLists!$G$1,1,0,COUNTA(LocalLists!$G:$G)-1,1)</definedName>
    <definedName name="CompanyName_P">Parameters!$F$6</definedName>
    <definedName name="CompanyName_T">Parameters!$E$6</definedName>
    <definedName name="CompanySelection">Parameters!$O$1:$P$3</definedName>
    <definedName name="CompGroup_GRS">Parameters!$AO$2:$AP$7</definedName>
    <definedName name="ConsolidationPerspective_I">Parameters!$A$27</definedName>
    <definedName name="ConsolidationPerspective_P">Parameters!$F$27</definedName>
    <definedName name="ConsolidationPerspective_T">Parameters!$E$27</definedName>
    <definedName name="ConsolidationPerspectiveExt_V">Parameters!$D$27</definedName>
    <definedName name="ConsoPerspectives_LocalList">OFFSET(LocalLists!$A$9,1,0,COUNTA(LocalLists!$I:$I)-1,0)</definedName>
    <definedName name="ContributionVersion_I">Parameters!$A$29</definedName>
    <definedName name="ContributionVersion_P">Parameters!$F$29</definedName>
    <definedName name="ContributionVersion_T">Parameters!$E$29</definedName>
    <definedName name="ContributionVersionExt_V">Parameters!$D$29</definedName>
    <definedName name="CounterCompany_I">Parameters!$A$35</definedName>
    <definedName name="CounterCompany_P">Parameters!$F$35</definedName>
    <definedName name="CounterCompany_T">Parameters!$E$35</definedName>
    <definedName name="CounterCompanyExt_V">Parameters!$D$35</definedName>
    <definedName name="CounterDimension_I">Parameters!$A$21</definedName>
    <definedName name="CounterDimension_P">Parameters!$F$21</definedName>
    <definedName name="CounterDimension_T">Parameters!$E$21</definedName>
    <definedName name="CounterDimensionExt_V">Parameters!$D$21</definedName>
    <definedName name="CP">OFFSET(LocalLists!$I$1,1,0,COUNTA(LocalLists!$I:$I)-1,1)</definedName>
    <definedName name="Cube_P">Parameters!$N$4</definedName>
    <definedName name="CubeAct_P">Parameters!$F$64</definedName>
    <definedName name="CubePrev_P">Parameters!$N$64</definedName>
    <definedName name="Currencies_UserForm_List">Parameters!$B$2:$B$3</definedName>
    <definedName name="Currency_I">Parameters!$A$44</definedName>
    <definedName name="Currency_P">Parameters!$F$25</definedName>
    <definedName name="Currency_T">Parameters!$E$44</definedName>
    <definedName name="CurrencyAndUnit_I">Parameters!$A$10</definedName>
    <definedName name="CurrencyAndUnit_P">Parameters!$F$10</definedName>
    <definedName name="CurrencyAndUnit_T">Parameters!$E$10</definedName>
    <definedName name="CurrencyExt_V">Parameters!$D$44</definedName>
    <definedName name="CurrencyInput_P">Parameters!$F$44</definedName>
    <definedName name="Dim1_I">Parameters!$A$20</definedName>
    <definedName name="Dim1_P">Parameters!$F$20</definedName>
    <definedName name="Dim1_T">Parameters!$E$20</definedName>
    <definedName name="Dim1Ext_V">Parameters!$D$20</definedName>
    <definedName name="Dim2_I">Parameters!$A$22</definedName>
    <definedName name="Dim2_P">Parameters!$F$22</definedName>
    <definedName name="Dim2_T">Parameters!$E$22</definedName>
    <definedName name="Dim2Ext_V">Parameters!$D$22</definedName>
    <definedName name="Dim3_GEO_LocalList">OFFSET(LocalLists!$H$1,1,0,COUNTA(LocalLists!$H:$H)-1,1)</definedName>
    <definedName name="Dim3_I">Parameters!$A$23</definedName>
    <definedName name="Dim3_P">Parameters!$F$23</definedName>
    <definedName name="Dim3_T">Parameters!$E$23</definedName>
    <definedName name="Dim3Ext_V">Parameters!$D$23</definedName>
    <definedName name="Dim4_I">Parameters!$A$24</definedName>
    <definedName name="Dim4_P">Parameters!$F$24</definedName>
    <definedName name="Dim4_T">Parameters!$E$24</definedName>
    <definedName name="Dim4Ext_V">Parameters!$D$24</definedName>
    <definedName name="EntitySelection">Parameters!$D$48:$M$51</definedName>
    <definedName name="Filler1_I">Parameters!$A$15</definedName>
    <definedName name="Filler1_P">Parameters!$F$15</definedName>
    <definedName name="Filler1_T">Parameters!$E$15</definedName>
    <definedName name="Filler1Ext_V">Parameters!$D$15</definedName>
    <definedName name="Filler2_I">Parameters!$A$16</definedName>
    <definedName name="Filler2_P">Parameters!$F$16</definedName>
    <definedName name="Filler2_T">Parameters!$E$16</definedName>
    <definedName name="Filler2Ext_V">Parameters!$D$16</definedName>
    <definedName name="Filler3_I">Parameters!$A$17</definedName>
    <definedName name="Filler3_P">Parameters!$F$17</definedName>
    <definedName name="Filler3_T">Parameters!$E$17</definedName>
    <definedName name="Filler3Ext_V">Parameters!$D$17</definedName>
    <definedName name="Forms_List">OFFSET(LocalLists!$U$1,1,0,COUNTA(LocalLists!$U:$U)-1,1)</definedName>
    <definedName name="FrozenCubeInd_I">Parameters!$A$4</definedName>
    <definedName name="FrozenCubeInd_P">Parameters!$F$4</definedName>
    <definedName name="FrozenCubeInd_T">Parameters!$E$4</definedName>
    <definedName name="JournalNumber_I">Parameters!$A$36</definedName>
    <definedName name="JournalNumber_P">Parameters!$F$36</definedName>
    <definedName name="JournalNumber_T">Parameters!$E$36</definedName>
    <definedName name="JournalNumberExt_V">Parameters!$D$36</definedName>
    <definedName name="LijstUnderlying">Parameters!$AB$2:$AB$19</definedName>
    <definedName name="LocalCurrency_P">Parameters!$F$7</definedName>
    <definedName name="LocalCurrency_T">Parameters!$E$7</definedName>
    <definedName name="Measure_I">Parameters!$A$37</definedName>
    <definedName name="Measure_P">Parameters!$F$37</definedName>
    <definedName name="Measure_T">Parameters!$E$37</definedName>
    <definedName name="MeasureExt_V">Parameters!$D$37</definedName>
    <definedName name="Measures_List">OFFSET(LocalLists!$B$1,1,0,COUNTA(LocalLists!$B:$B)-1,1)</definedName>
    <definedName name="OriginCompany_I">Parameters!$A$34</definedName>
    <definedName name="OriginCompany_P">Parameters!$F$34</definedName>
    <definedName name="OriginCompany_T">Parameters!$E$34</definedName>
    <definedName name="OriginCompanyExt_V">Parameters!$D$34</definedName>
    <definedName name="Period_P">Parameters!$F$69</definedName>
    <definedName name="PeriodDD_I">Parameters!$A$11</definedName>
    <definedName name="PeriodDD_P">Parameters!$F$11</definedName>
    <definedName name="Periods_LocalList">OFFSET(LocalLists!$M$1,1,0,COUNTA(LocalLists!$M:$M)-1,1)</definedName>
    <definedName name="PeriodScope_I">Parameters!$A$8</definedName>
    <definedName name="PeriodScope_P">Parameters!$F$8</definedName>
    <definedName name="PeriodScope_T">Parameters!$E$8</definedName>
    <definedName name="PeriodScopes_List">OFFSET(LocalLists!$A$1,1,0,COUNTA(LocalLists!$A:$A)-1,1)</definedName>
    <definedName name="_xlnm.Print_Area" localSheetId="4">'BU BELGIUM'!$A$1:$H$39</definedName>
    <definedName name="_xlnm.Print_Area" localSheetId="5">'BU CZECH REP'!$A$1:$H$39</definedName>
    <definedName name="_xlnm.Print_Area" localSheetId="6">'BU INTERNATIONAL MARKETS'!$A$1:$H$39</definedName>
    <definedName name="_xlnm.Print_Area" localSheetId="9">BULGARIA!$A$1:$H$39</definedName>
    <definedName name="_xlnm.Print_Area" localSheetId="11">'GROUP CENTRE'!$A$1:$H$44</definedName>
    <definedName name="_xlnm.Print_Area" localSheetId="7">HUNGARY!$A$1:$H$39</definedName>
    <definedName name="_xlnm.Print_Area" localSheetId="10">IRELAND!$A$1:$H$39</definedName>
    <definedName name="_xlnm.Print_Area" localSheetId="3">'KBC Group_PL'!$B$3:$M$81</definedName>
    <definedName name="_xlnm.Print_Area" localSheetId="12">'RISK Management'!$B$2:$E$92</definedName>
    <definedName name="_xlnm.Print_Area" localSheetId="8">SLOVAKIA!$A$1:$H$39</definedName>
    <definedName name="_xlnm.Print_Titles" localSheetId="4">'BU BELGIUM'!$A:$B,'BU BELGIUM'!$3:$3</definedName>
    <definedName name="_xlnm.Print_Titles" localSheetId="5">'BU CZECH REP'!$A:$B,'BU CZECH REP'!$3:$3</definedName>
    <definedName name="_xlnm.Print_Titles" localSheetId="6">'BU INTERNATIONAL MARKETS'!$A:$B,'BU INTERNATIONAL MARKETS'!$3:$3</definedName>
    <definedName name="_xlnm.Print_Titles" localSheetId="9">BULGARIA!$A:$B,BULGARIA!$3:$3</definedName>
    <definedName name="_xlnm.Print_Titles" localSheetId="11">'GROUP CENTRE'!$A:$B,'GROUP CENTRE'!$11:$11</definedName>
    <definedName name="_xlnm.Print_Titles" localSheetId="7">HUNGARY!$A:$B,HUNGARY!$3:$3</definedName>
    <definedName name="_xlnm.Print_Titles" localSheetId="10">IRELAND!$A:$B,IRELAND!$3:$3</definedName>
    <definedName name="_xlnm.Print_Titles" localSheetId="8">SLOVAKIA!$A:$B,SLOVAKIA!$3:$3</definedName>
    <definedName name="QESRun_P">Parameters!$F$58</definedName>
    <definedName name="QESRunInput_P">Parameters!$F$57</definedName>
    <definedName name="QESRunPrev_P">Parameters!$N$58</definedName>
    <definedName name="QESRunPrevInput_P">Parameters!$N$57</definedName>
    <definedName name="Quarter_P">Parameters!$F$60</definedName>
    <definedName name="QuarterPrev_P">Parameters!$N$60</definedName>
    <definedName name="ReportVersion_P">Parameters!$F$1</definedName>
    <definedName name="ReportVersion_V">"A1"</definedName>
    <definedName name="ROFactuality_P">[2]Parameters!$F$68</definedName>
    <definedName name="scenario">Parameters!$Q$16:$R$27</definedName>
    <definedName name="Server_I">Parameters!$A$3</definedName>
    <definedName name="Server_P">Parameters!$F$3</definedName>
    <definedName name="Server_T">Parameters!$E$3</definedName>
    <definedName name="ServerCube">Parameters!$AH$1:$AI$9</definedName>
    <definedName name="SheetsWithHiddenAnchor_List">OFFSET(LocalLists!$O$1,1,0,COUNTA(LocalLists!$O:$O)-1,1)</definedName>
    <definedName name="SubgroupSelection">Parameters!$T$1:$V$10</definedName>
    <definedName name="TM1User_P">Parameters!$F$2</definedName>
    <definedName name="TobecopiedSheets_List">OFFSET(LocalLists!$N$1,1,0,COUNTA(LocalLists!$N:$N)-1,1)</definedName>
    <definedName name="TobecopiedSheets_LocalList">OFFSET([3]LocalLists!$N$1,1,0,COUNTA([3]LocalLists!$N:$N)-1,1)</definedName>
    <definedName name="TransactionCurrency_I">Parameters!$A$26</definedName>
    <definedName name="TransactionCurrency_P">Parameters!$F$26</definedName>
    <definedName name="TransactionCurrency_T">Parameters!$E$26</definedName>
    <definedName name="TransactionCurrencyExt_V">Parameters!$D$26</definedName>
    <definedName name="TrueFalse_List">LocalLists!$E$2:$E$3</definedName>
    <definedName name="UnitNumber_I">Parameters!$A$9</definedName>
    <definedName name="UnitNumber_P">Parameters!$F$9</definedName>
    <definedName name="UnitNumber_T">Parameters!$E$9</definedName>
    <definedName name="UnitsNumber_List">OFFSET(LocalLists!$D$1,1,0,COUNTA(LocalLists!$D:$D)-1,1)</definedName>
    <definedName name="UnitsNumber_LocalList">OFFSET([3]LocalLists!$D$1,1,0,COUNTA([3]LocalLists!$D:$D)-1,1)</definedName>
    <definedName name="UnitsText_List">OFFSET(LocalLists!$C$1,1,0,COUNTA(LocalLists!$C:$C)-1,1)</definedName>
    <definedName name="UnitsText_LocalList">OFFSET([3]LocalLists!$C$1,1,0,COUNTA([3]LocalLists!$C:$C)-1,1)</definedName>
    <definedName name="UnitText_I">Parameters!$A$45</definedName>
    <definedName name="UnitText_P">Parameters!$F$45</definedName>
    <definedName name="UnitText_T">Parameters!$E$45</definedName>
    <definedName name="Version_P">Parameters!$F$62</definedName>
    <definedName name="VersionPrev_P">Parameters!$N$62</definedName>
  </definedNames>
  <calcPr calcId="152511" calcMode="manual" calcCompleted="0" calcOnSave="0"/>
  <fileRecoveryPr autoRecover="0"/>
</workbook>
</file>

<file path=xl/calcChain.xml><?xml version="1.0" encoding="utf-8"?>
<calcChain xmlns="http://schemas.openxmlformats.org/spreadsheetml/2006/main">
  <c r="L50" i="59" l="1"/>
  <c r="F14" i="59"/>
  <c r="F25" i="59"/>
  <c r="F58" i="59"/>
  <c r="F31" i="59"/>
  <c r="D48" i="59"/>
  <c r="D49" i="59"/>
  <c r="D50" i="59"/>
  <c r="F9" i="59"/>
  <c r="D30" i="59"/>
  <c r="N64" i="59"/>
  <c r="F64" i="59"/>
  <c r="N58" i="59"/>
  <c r="D18" i="59"/>
  <c r="F18" i="59"/>
  <c r="L48" i="59"/>
  <c r="M49" i="59"/>
  <c r="L49" i="59"/>
  <c r="D51" i="59"/>
  <c r="M51" i="59"/>
  <c r="H51" i="59"/>
  <c r="G51" i="59"/>
  <c r="M50" i="59"/>
  <c r="H50" i="59"/>
  <c r="H49" i="59"/>
  <c r="H48" i="59"/>
  <c r="D23" i="59"/>
  <c r="F10" i="59"/>
  <c r="D32" i="59"/>
  <c r="D22" i="59"/>
  <c r="D24" i="59"/>
  <c r="N28" i="59"/>
  <c r="D28" i="59"/>
  <c r="D37" i="59"/>
  <c r="D44" i="59"/>
  <c r="A37" i="59"/>
  <c r="D36" i="59"/>
  <c r="D35" i="59"/>
  <c r="D34" i="59"/>
  <c r="D31" i="59"/>
  <c r="D29" i="59"/>
  <c r="D27" i="59"/>
  <c r="D26" i="59"/>
  <c r="D21" i="59"/>
  <c r="D20" i="59"/>
  <c r="D17" i="59"/>
  <c r="D16" i="59"/>
  <c r="D15" i="59"/>
  <c r="D14" i="59"/>
  <c r="A14" i="59"/>
  <c r="A11" i="59"/>
  <c r="A10" i="59"/>
  <c r="N9" i="59"/>
  <c r="A9" i="59"/>
  <c r="F11" i="59"/>
  <c r="F24" i="59"/>
  <c r="F28" i="59"/>
  <c r="F36" i="59"/>
  <c r="H8" i="60"/>
  <c r="B2" i="60"/>
  <c r="F7" i="59"/>
  <c r="F2" i="59"/>
  <c r="F27" i="59"/>
  <c r="F35" i="59"/>
  <c r="G49" i="59"/>
  <c r="H5" i="60"/>
  <c r="F30" i="59"/>
  <c r="F29" i="59"/>
  <c r="G50" i="59"/>
  <c r="G48" i="59"/>
  <c r="H3" i="60"/>
  <c r="A7" i="59"/>
  <c r="H4" i="60"/>
  <c r="H9" i="60"/>
  <c r="F22" i="59"/>
  <c r="G18" i="59"/>
  <c r="F6" i="59"/>
  <c r="F20" i="59"/>
  <c r="F26" i="59"/>
  <c r="F34" i="59"/>
  <c r="F48" i="59"/>
  <c r="H6" i="60"/>
  <c r="F37" i="59"/>
  <c r="H7" i="60"/>
  <c r="A6" i="59"/>
  <c r="M48" i="59" l="1"/>
  <c r="B3" i="59"/>
</calcChain>
</file>

<file path=xl/sharedStrings.xml><?xml version="1.0" encoding="utf-8"?>
<sst xmlns="http://schemas.openxmlformats.org/spreadsheetml/2006/main" count="1114" uniqueCount="642">
  <si>
    <t>Account</t>
  </si>
  <si>
    <t>Currency</t>
  </si>
  <si>
    <t>Closing Version</t>
  </si>
  <si>
    <t>Contribution Version</t>
  </si>
  <si>
    <t>Actuality</t>
  </si>
  <si>
    <t>Company</t>
  </si>
  <si>
    <t>Thousands</t>
  </si>
  <si>
    <t>Unit</t>
  </si>
  <si>
    <t>CT C1</t>
  </si>
  <si>
    <t>CT CL</t>
  </si>
  <si>
    <t>Base Cube</t>
  </si>
  <si>
    <t>Development Information</t>
  </si>
  <si>
    <t>Version Nr</t>
  </si>
  <si>
    <t>Version Date</t>
  </si>
  <si>
    <t>Developer</t>
  </si>
  <si>
    <t>Dim 2</t>
  </si>
  <si>
    <t>Dim 3</t>
  </si>
  <si>
    <t>Dim 4</t>
  </si>
  <si>
    <t>Q</t>
  </si>
  <si>
    <t>Used Value ( _P )</t>
  </si>
  <si>
    <t>Company Grouping</t>
  </si>
  <si>
    <t>Dim1</t>
  </si>
  <si>
    <t>Measure</t>
  </si>
  <si>
    <t>Filler 1</t>
  </si>
  <si>
    <t>Filler 2</t>
  </si>
  <si>
    <t>Filler 3</t>
  </si>
  <si>
    <t>Counter Dimension</t>
  </si>
  <si>
    <t>Transaction Currency</t>
  </si>
  <si>
    <t>Consolidation Perspective</t>
  </si>
  <si>
    <t>Origin Company</t>
  </si>
  <si>
    <t>Counter Company</t>
  </si>
  <si>
    <t>Journal Number</t>
  </si>
  <si>
    <t>Currency and Units</t>
  </si>
  <si>
    <t>CT CB</t>
  </si>
  <si>
    <t>M</t>
  </si>
  <si>
    <t>Y</t>
  </si>
  <si>
    <t>Frozen Cube Indicator</t>
  </si>
  <si>
    <t>Period Scope</t>
  </si>
  <si>
    <t>Server</t>
  </si>
  <si>
    <t>HiddenAnchor</t>
  </si>
  <si>
    <t>P1 Bank</t>
  </si>
  <si>
    <t>P1 Insurance</t>
  </si>
  <si>
    <t>CL KBL</t>
  </si>
  <si>
    <t>Period in DD format</t>
  </si>
  <si>
    <t>Units</t>
  </si>
  <si>
    <t>Millions</t>
  </si>
  <si>
    <t>PeriodScopes_List</t>
  </si>
  <si>
    <t>UnitsText_List</t>
  </si>
  <si>
    <t>UnitsNumber_List</t>
  </si>
  <si>
    <t>TobecopiedSheets_List
(REVERSE order)</t>
  </si>
  <si>
    <t>201204</t>
  </si>
  <si>
    <t>AC</t>
  </si>
  <si>
    <t>201203</t>
  </si>
  <si>
    <t>201202</t>
  </si>
  <si>
    <t>201201</t>
  </si>
  <si>
    <t>201112</t>
  </si>
  <si>
    <t>201111</t>
  </si>
  <si>
    <t>201110</t>
  </si>
  <si>
    <t>201109</t>
  </si>
  <si>
    <t>201108</t>
  </si>
  <si>
    <t>201107</t>
  </si>
  <si>
    <t>201106</t>
  </si>
  <si>
    <t>201105</t>
  </si>
  <si>
    <t>201104</t>
  </si>
  <si>
    <t>201103</t>
  </si>
  <si>
    <t>201102</t>
  </si>
  <si>
    <t>201101</t>
  </si>
  <si>
    <t>201012</t>
  </si>
  <si>
    <t>Input Value (_I )</t>
  </si>
  <si>
    <t>EUR</t>
  </si>
  <si>
    <t>CL GHQ1</t>
  </si>
  <si>
    <t>CO LEGL</t>
  </si>
  <si>
    <t>TM1 Name (with server)  (_ExtV)</t>
  </si>
  <si>
    <t>Name Used in Titles</t>
  </si>
  <si>
    <t>Company Name</t>
  </si>
  <si>
    <t>Local Currency</t>
  </si>
  <si>
    <t>Measures_List</t>
  </si>
  <si>
    <t>SheetsWithHiddenAnchor_List</t>
  </si>
  <si>
    <t>GEO Total</t>
  </si>
  <si>
    <t>CO BASE</t>
  </si>
  <si>
    <t>CL GHQ2</t>
  </si>
  <si>
    <t>CL GHQL</t>
  </si>
  <si>
    <t>CT C2</t>
  </si>
  <si>
    <t>CL GSUL</t>
  </si>
  <si>
    <t>CL GSU1</t>
  </si>
  <si>
    <t>CL GSU2</t>
  </si>
  <si>
    <t>CL REPO</t>
  </si>
  <si>
    <t>Total_P060_CompanyGrouping</t>
  </si>
  <si>
    <t>Total_P060_Dimension 1</t>
  </si>
  <si>
    <t>Total_P060_Counter Dimension</t>
  </si>
  <si>
    <t>Total_P060_Dimension 2</t>
  </si>
  <si>
    <t>Total_P060_Dimension 3</t>
  </si>
  <si>
    <t>Total_P060_Dimension 4</t>
  </si>
  <si>
    <t>Total_P060_Transaction Currency</t>
  </si>
  <si>
    <t>Total_P060_Account</t>
  </si>
  <si>
    <t>Total_P060_Origin Company</t>
  </si>
  <si>
    <t>Total_P060_Counter Company</t>
  </si>
  <si>
    <t>Total_P060_Journal Number</t>
  </si>
  <si>
    <t>Not Applicable</t>
  </si>
  <si>
    <t>FAP2</t>
  </si>
  <si>
    <t>Parameters</t>
  </si>
  <si>
    <t>0001</t>
  </si>
  <si>
    <t>KBC - GRS Team</t>
  </si>
  <si>
    <t>Currencies_UserForm_List</t>
  </si>
  <si>
    <t>Report Version</t>
  </si>
  <si>
    <t>Version 2.1</t>
  </si>
  <si>
    <t>&lt;==  Hardcoded  EUR</t>
  </si>
  <si>
    <t xml:space="preserve">TM1 User </t>
  </si>
  <si>
    <t>TrueFalse_List</t>
  </si>
  <si>
    <t>CompaniesPeriodDependent_LocalList</t>
  </si>
  <si>
    <t>CompanyGroupingsPeriodDependent_LocalList</t>
  </si>
  <si>
    <t>Dim3_GEO_LocalList</t>
  </si>
  <si>
    <t>ClosingVersions_LocalList</t>
  </si>
  <si>
    <t>ContributionVersions_LocalList</t>
  </si>
  <si>
    <t>Actualities_LocalList</t>
  </si>
  <si>
    <t>Periods_LocalList</t>
  </si>
  <si>
    <t>201208</t>
  </si>
  <si>
    <t>Transaction YTD</t>
  </si>
  <si>
    <t>ADB</t>
  </si>
  <si>
    <t>201207</t>
  </si>
  <si>
    <t>Monthly</t>
  </si>
  <si>
    <t>AM</t>
  </si>
  <si>
    <t>201206</t>
  </si>
  <si>
    <t>BANK</t>
  </si>
  <si>
    <t>201205</t>
  </si>
  <si>
    <t>CSOB</t>
  </si>
  <si>
    <t>CSOS</t>
  </si>
  <si>
    <t>DZI</t>
  </si>
  <si>
    <t>FP</t>
  </si>
  <si>
    <t>INSU</t>
  </si>
  <si>
    <t>LEAS</t>
  </si>
  <si>
    <t>KB</t>
  </si>
  <si>
    <t>KBL</t>
  </si>
  <si>
    <t>SEC</t>
  </si>
  <si>
    <t>TEC</t>
  </si>
  <si>
    <t>WART</t>
  </si>
  <si>
    <t>Template</t>
  </si>
  <si>
    <t>201209</t>
  </si>
  <si>
    <t>201210</t>
  </si>
  <si>
    <t>201211</t>
  </si>
  <si>
    <t>201212</t>
  </si>
  <si>
    <t>201301</t>
  </si>
  <si>
    <t>201302</t>
  </si>
  <si>
    <t>201303</t>
  </si>
  <si>
    <t>201304</t>
  </si>
  <si>
    <t>201305</t>
  </si>
  <si>
    <t>201306</t>
  </si>
  <si>
    <t>201307</t>
  </si>
  <si>
    <t>201308</t>
  </si>
  <si>
    <t>201309</t>
  </si>
  <si>
    <t>201310</t>
  </si>
  <si>
    <t>201311</t>
  </si>
  <si>
    <t>201312</t>
  </si>
  <si>
    <t>P1 Holding</t>
  </si>
  <si>
    <t>P1 Dummy</t>
  </si>
  <si>
    <t>CL Antwerpse Diamantbank</t>
  </si>
  <si>
    <t>CL Asset Management</t>
  </si>
  <si>
    <t>CL CSOB CZ</t>
  </si>
  <si>
    <t>CL CSOB SR</t>
  </si>
  <si>
    <t>CL DZI</t>
  </si>
  <si>
    <t>CL Financial Products</t>
  </si>
  <si>
    <t>CL Kredyt Bank</t>
  </si>
  <si>
    <t>CL Lease</t>
  </si>
  <si>
    <t>CL Securities</t>
  </si>
  <si>
    <t>CL Warta</t>
  </si>
  <si>
    <t>CB-BEL</t>
  </si>
  <si>
    <t>CB-CEE</t>
  </si>
  <si>
    <t>CB-GRP</t>
  </si>
  <si>
    <t>CB-MEB</t>
  </si>
  <si>
    <t>CB-BEL Banking</t>
  </si>
  <si>
    <t>CB-CEE Banking</t>
  </si>
  <si>
    <t>CB-GRP Banking</t>
  </si>
  <si>
    <t>CB-MEB Banking</t>
  </si>
  <si>
    <t>CB-BEL Insurance</t>
  </si>
  <si>
    <t>CB-CEE Insurance</t>
  </si>
  <si>
    <t>CB-GRP Insurance</t>
  </si>
  <si>
    <t>CB-MEB Insurance</t>
  </si>
  <si>
    <t>CB-BUL</t>
  </si>
  <si>
    <t>CB-BDI</t>
  </si>
  <si>
    <t>CB-CCR</t>
  </si>
  <si>
    <t>CB-CDI</t>
  </si>
  <si>
    <t>CB-CEO</t>
  </si>
  <si>
    <t>CB-COB</t>
  </si>
  <si>
    <t>CB-CSR</t>
  </si>
  <si>
    <t>CB-CZR</t>
  </si>
  <si>
    <t>CB-DIV</t>
  </si>
  <si>
    <t>CB-DZI</t>
  </si>
  <si>
    <t>CB-EDI</t>
  </si>
  <si>
    <t>CB-FIN</t>
  </si>
  <si>
    <t>CB-FPR</t>
  </si>
  <si>
    <t>CB-GRI</t>
  </si>
  <si>
    <t>CB-HUN</t>
  </si>
  <si>
    <t>CB-ICO</t>
  </si>
  <si>
    <t>CB-INB</t>
  </si>
  <si>
    <t>CB-KBP</t>
  </si>
  <si>
    <t>CB-MDI</t>
  </si>
  <si>
    <t>CB-OTH</t>
  </si>
  <si>
    <t>CB-POL</t>
  </si>
  <si>
    <t>CB-PRI</t>
  </si>
  <si>
    <t>CB-REA</t>
  </si>
  <si>
    <t>CB-RUS</t>
  </si>
  <si>
    <t>CB-SEC</t>
  </si>
  <si>
    <t>CB-SUR</t>
  </si>
  <si>
    <t>CB-WAR</t>
  </si>
  <si>
    <t>KBC</t>
  </si>
  <si>
    <t>ConsoPerspectives_LocalList</t>
  </si>
  <si>
    <t>GRS</t>
  </si>
  <si>
    <t>3.2</t>
  </si>
  <si>
    <t>2012-09</t>
  </si>
  <si>
    <t>&lt;== If Local Currency (_P !) &lt;&gt; "EUR" 
      then  Local Currency</t>
  </si>
  <si>
    <t>Company Grouping Indicator</t>
  </si>
  <si>
    <t>CompaniesC1_LocalList</t>
  </si>
  <si>
    <t>CompaniesC2_LocalList</t>
  </si>
  <si>
    <t>CompaniesCL_LocalList</t>
  </si>
  <si>
    <t>CompaniesCB_LocalList</t>
  </si>
  <si>
    <t>CP BEL</t>
  </si>
  <si>
    <t>CP AMBEL</t>
  </si>
  <si>
    <t>0001BE</t>
  </si>
  <si>
    <t>1090BE</t>
  </si>
  <si>
    <t>0003BE</t>
  </si>
  <si>
    <t>CP DZI</t>
  </si>
  <si>
    <t>CP GRP RE</t>
  </si>
  <si>
    <t>CP LEASBEL</t>
  </si>
  <si>
    <t>CP CZR</t>
  </si>
  <si>
    <t>CP CCR</t>
  </si>
  <si>
    <t>CP IMA</t>
  </si>
  <si>
    <t>CP SLR</t>
  </si>
  <si>
    <t>CP CSR</t>
  </si>
  <si>
    <t>CP HUN</t>
  </si>
  <si>
    <t>CP BUL</t>
  </si>
  <si>
    <t>CP IRL</t>
  </si>
  <si>
    <t>CP Other</t>
  </si>
  <si>
    <t>CP GRP</t>
  </si>
  <si>
    <t>0020</t>
  </si>
  <si>
    <t>0007</t>
  </si>
  <si>
    <t>CP KBP</t>
  </si>
  <si>
    <t>1090OT</t>
  </si>
  <si>
    <t>CP ADB</t>
  </si>
  <si>
    <t>CP PRE</t>
  </si>
  <si>
    <t>BU</t>
  </si>
  <si>
    <t>Type of report</t>
  </si>
  <si>
    <t>Subgroup Selection</t>
  </si>
  <si>
    <t>BU/country Selection</t>
  </si>
  <si>
    <t>BA BEL</t>
  </si>
  <si>
    <t>Total_P060_Company</t>
  </si>
  <si>
    <t>Subgroup</t>
  </si>
  <si>
    <t>CP REA</t>
  </si>
  <si>
    <t>CP FIN</t>
  </si>
  <si>
    <t>CP FP</t>
  </si>
  <si>
    <t>CP WAR</t>
  </si>
  <si>
    <t>BA CZR</t>
  </si>
  <si>
    <t>BA IMA</t>
  </si>
  <si>
    <t>BA SLR</t>
  </si>
  <si>
    <t>BA HUN</t>
  </si>
  <si>
    <t>BA BUL</t>
  </si>
  <si>
    <t>BA IRL</t>
  </si>
  <si>
    <t>BA Other</t>
  </si>
  <si>
    <t>BA GRP</t>
  </si>
  <si>
    <t>BA REA</t>
  </si>
  <si>
    <t>BA GRP RE</t>
  </si>
  <si>
    <t>BA FIN</t>
  </si>
  <si>
    <t>BA PRE</t>
  </si>
  <si>
    <t>0003</t>
  </si>
  <si>
    <t>1090</t>
  </si>
  <si>
    <t>Lijst met underlying</t>
  </si>
  <si>
    <t>0001AL</t>
  </si>
  <si>
    <t>0003AL</t>
  </si>
  <si>
    <t>0001AT</t>
  </si>
  <si>
    <t>0001DV</t>
  </si>
  <si>
    <t>0530</t>
  </si>
  <si>
    <t>0036</t>
  </si>
  <si>
    <t>0003DV</t>
  </si>
  <si>
    <t>0040_A</t>
  </si>
  <si>
    <t>0262</t>
  </si>
  <si>
    <t>CP GRP INSURANCE</t>
  </si>
  <si>
    <t>CP LEASGRP</t>
  </si>
  <si>
    <t>-</t>
  </si>
  <si>
    <t>EN_LONG</t>
  </si>
  <si>
    <t>Attribname_P ------------------------&gt;</t>
  </si>
  <si>
    <t>I1</t>
  </si>
  <si>
    <t>I2</t>
  </si>
  <si>
    <t>I3</t>
  </si>
  <si>
    <t>Total</t>
  </si>
  <si>
    <t>Input</t>
  </si>
  <si>
    <t>Correction</t>
  </si>
  <si>
    <t>How To Use this workbook.</t>
  </si>
  <si>
    <t>Quarter</t>
  </si>
  <si>
    <t>Q1</t>
  </si>
  <si>
    <t>Q2</t>
  </si>
  <si>
    <t>Q3</t>
  </si>
  <si>
    <t>Q4</t>
  </si>
  <si>
    <t>03</t>
  </si>
  <si>
    <t>06</t>
  </si>
  <si>
    <t>09</t>
  </si>
  <si>
    <t>12</t>
  </si>
  <si>
    <t>E1</t>
  </si>
  <si>
    <t>E2</t>
  </si>
  <si>
    <t>QES16</t>
  </si>
  <si>
    <t>Estimate</t>
  </si>
  <si>
    <t>GRSD</t>
  </si>
  <si>
    <t>LC</t>
  </si>
  <si>
    <t>0719</t>
  </si>
  <si>
    <t>Operating expenses</t>
  </si>
  <si>
    <t>Impairment</t>
  </si>
  <si>
    <t>Single Company Selection</t>
  </si>
  <si>
    <t>Total_p060_companygrouping</t>
  </si>
  <si>
    <t xml:space="preserve">Reference period </t>
  </si>
  <si>
    <t>(Comparison of Current Estimate with APC is already included)</t>
  </si>
  <si>
    <t>AC Clone</t>
  </si>
  <si>
    <t>Run QES/ROFO</t>
  </si>
  <si>
    <t>GRS_Clone</t>
  </si>
  <si>
    <t>Quarter Estimate Parameters : Actuality</t>
  </si>
  <si>
    <t>Current Actuality</t>
  </si>
  <si>
    <t>Previous actuality</t>
  </si>
  <si>
    <t>Period</t>
  </si>
  <si>
    <t>0048</t>
  </si>
  <si>
    <t>1018</t>
  </si>
  <si>
    <t>1089</t>
  </si>
  <si>
    <t>0053</t>
  </si>
  <si>
    <t>0013</t>
  </si>
  <si>
    <t>GRS:P060_GRS</t>
  </si>
  <si>
    <t>GRS:P060_GRS_Clone</t>
  </si>
  <si>
    <t>Run QES/ROFO input</t>
  </si>
  <si>
    <t>P&amp;L per company or BU - Please log on to the GRS server</t>
  </si>
  <si>
    <t>in millions of EUR</t>
  </si>
  <si>
    <t>Impairment on available-for-sale assets</t>
  </si>
  <si>
    <t>Impairment on goodwill</t>
  </si>
  <si>
    <t>Banking</t>
  </si>
  <si>
    <t>Insurance</t>
  </si>
  <si>
    <t>Group</t>
  </si>
  <si>
    <t>Allocated capital (end of period)</t>
  </si>
  <si>
    <t>1Q2016</t>
  </si>
  <si>
    <t>2Q2016</t>
  </si>
  <si>
    <t>3Q2016</t>
  </si>
  <si>
    <t>4Q2016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</si>
  <si>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</si>
  <si>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</si>
  <si>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</si>
  <si>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</si>
  <si>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</si>
  <si>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</si>
  <si>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</si>
  <si>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realised result from available-for-sale assets</t>
  </si>
  <si>
    <t>Net fee and commission income</t>
  </si>
  <si>
    <t>Other net income</t>
  </si>
  <si>
    <t>Total income</t>
  </si>
  <si>
    <t>Result before tax</t>
  </si>
  <si>
    <t>Income tax expense</t>
  </si>
  <si>
    <t>Result after tax</t>
  </si>
  <si>
    <t>Return on allocated capital (ROAC)</t>
  </si>
  <si>
    <t>Cost/income ratio, banking</t>
  </si>
  <si>
    <t>Combined ratio, non-life insurance</t>
  </si>
  <si>
    <t>Net interest margin, banking</t>
  </si>
  <si>
    <t>Attributable to equity holders of the parent</t>
  </si>
  <si>
    <t>Capital and treasury management-related costs</t>
  </si>
  <si>
    <t>Costs related to the holding of participations</t>
  </si>
  <si>
    <t>Total net result for the Group Centre</t>
  </si>
  <si>
    <t>Operating expenses of group activities</t>
  </si>
  <si>
    <t>Other items</t>
  </si>
  <si>
    <t>Results of remaining companies earmarked for divestment or in run-down</t>
  </si>
  <si>
    <t>Risk-weighted assets, insurance (end of period, Basel II Danish compromise)</t>
  </si>
  <si>
    <t>Required capital, insurance (end of period, Solv.II as of ’16)</t>
  </si>
  <si>
    <t>Required capital, insurance (Solv.II as of ’16)</t>
  </si>
  <si>
    <t>Risk-weighted assets, banking (end of period, Basel III, fully loaded as of ‘16)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</si>
  <si>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</si>
  <si>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</si>
  <si>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</si>
  <si>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</si>
  <si>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</si>
  <si>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</si>
  <si>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</si>
  <si>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</si>
  <si>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</si>
  <si>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</si>
  <si>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</si>
  <si>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Loans and advances to customers</t>
  </si>
  <si>
    <t>Securities (equity and debt instruments)</t>
  </si>
  <si>
    <t>Deposits from customers and debt certificates</t>
  </si>
  <si>
    <t>Technical provisions, before reinsurance</t>
  </si>
  <si>
    <t>Liabilities under investment contracts, insurance</t>
  </si>
  <si>
    <t>Parent shareholders’ equity</t>
  </si>
  <si>
    <t>Selected ratios for the KBC group (consolidated)</t>
  </si>
  <si>
    <t xml:space="preserve">Profitability and efficiency </t>
  </si>
  <si>
    <t xml:space="preserve">Return on equity  </t>
  </si>
  <si>
    <t>Solvency</t>
  </si>
  <si>
    <t>Common equity ratio according to FICOD method (fully loaded)</t>
  </si>
  <si>
    <t>Leverage ratio according to Basel III (fully loaded)</t>
  </si>
  <si>
    <t>Credit risk</t>
  </si>
  <si>
    <t>Credit cost ratio</t>
  </si>
  <si>
    <t xml:space="preserve">Impaired loans ratio     </t>
  </si>
  <si>
    <t xml:space="preserve">     for loans more than 90 days overdue</t>
  </si>
  <si>
    <t>Liquidity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</si>
  <si>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</si>
  <si>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</si>
  <si>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</si>
  <si>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</si>
  <si>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>Amount granted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</si>
  <si>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</si>
  <si>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</si>
  <si>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</si>
  <si>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</si>
  <si>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</si>
  <si>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</si>
  <si>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</si>
  <si>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</si>
  <si>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</si>
  <si>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</si>
  <si>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</si>
  <si>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</si>
  <si>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</si>
  <si>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</si>
  <si>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</si>
  <si>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</si>
  <si>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</si>
  <si>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</si>
  <si>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</si>
  <si>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</si>
  <si>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</si>
  <si>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</si>
  <si>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</si>
  <si>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</si>
  <si>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</si>
  <si>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</si>
  <si>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</si>
  <si>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</si>
  <si>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</si>
  <si>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</si>
  <si>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</si>
  <si>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</si>
  <si>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</si>
  <si>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</si>
  <si>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</si>
  <si>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</si>
  <si>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</si>
  <si>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</si>
  <si>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</si>
  <si>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</si>
  <si>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</si>
  <si>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</si>
  <si>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</si>
  <si>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</si>
  <si>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</si>
  <si>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</si>
  <si>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</si>
  <si>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</si>
  <si>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</si>
  <si>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</si>
  <si>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</si>
  <si>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</si>
  <si>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</si>
  <si>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</si>
  <si>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</si>
  <si>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Specific loan loss impairments (in millions of EUR) and Cover ratio (%)</t>
  </si>
  <si>
    <t>Specific loan loss impairments</t>
  </si>
  <si>
    <t>Cover ratio of impaired loans</t>
  </si>
  <si>
    <t xml:space="preserve">     Specific loan loss impairments / impaired loans</t>
  </si>
  <si>
    <t>Cover ratio of impaired loans, mortgage loans excluded</t>
  </si>
  <si>
    <t xml:space="preserve">     Specific loan loss impairments  /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</si>
  <si>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</si>
  <si>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</si>
  <si>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</si>
  <si>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</si>
  <si>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</si>
  <si>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</si>
  <si>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1Q2017</t>
  </si>
  <si>
    <t>Overview KBC Group (consolidated, IFRS)</t>
  </si>
  <si>
    <t>Net result (in millions of EUR)</t>
  </si>
  <si>
    <t>Basic earnings per share (in EUR)</t>
  </si>
  <si>
    <t>1.47</t>
  </si>
  <si>
    <t>1.61</t>
  </si>
  <si>
    <t>0.91</t>
  </si>
  <si>
    <t>Breakdown of the net result by business unit (in millions of EUR)</t>
  </si>
  <si>
    <t>39.4</t>
  </si>
  <si>
    <t>38.1</t>
  </si>
  <si>
    <t xml:space="preserve">   </t>
  </si>
  <si>
    <t>88.2%</t>
  </si>
  <si>
    <t>56.8%</t>
  </si>
  <si>
    <t>14.0%</t>
  </si>
  <si>
    <t>8.9%</t>
  </si>
  <si>
    <t>4.8%</t>
  </si>
  <si>
    <t>3.1%</t>
  </si>
  <si>
    <t>0.6%</t>
  </si>
  <si>
    <t>87.7%</t>
  </si>
  <si>
    <t>56.3%</t>
  </si>
  <si>
    <t>14.3%</t>
  </si>
  <si>
    <t>8.6%</t>
  </si>
  <si>
    <t>7.3%</t>
  </si>
  <si>
    <t>1.8%</t>
  </si>
  <si>
    <t>1.7%</t>
  </si>
  <si>
    <t>1.1%</t>
  </si>
  <si>
    <t>0.4%</t>
  </si>
  <si>
    <t>1.0%</t>
  </si>
  <si>
    <t>7.8%</t>
  </si>
  <si>
    <t>1.9%</t>
  </si>
  <si>
    <t>1.2%</t>
  </si>
  <si>
    <t>0.5%</t>
  </si>
  <si>
    <t>0.1%</t>
  </si>
  <si>
    <t>1.6%</t>
  </si>
  <si>
    <t>1.4%</t>
  </si>
  <si>
    <t>0.2%</t>
  </si>
  <si>
    <t>1.3%</t>
  </si>
  <si>
    <t>0.3%</t>
  </si>
  <si>
    <t>0.8%</t>
  </si>
  <si>
    <t>10 583</t>
  </si>
  <si>
    <t>10 017</t>
  </si>
  <si>
    <t>5 711</t>
  </si>
  <si>
    <t>5 361</t>
  </si>
  <si>
    <t>3.3%</t>
  </si>
  <si>
    <t>3.0%</t>
  </si>
  <si>
    <t>2.8%</t>
  </si>
  <si>
    <t>2.7%</t>
  </si>
  <si>
    <t>25.4%</t>
  </si>
  <si>
    <t>24.2%</t>
  </si>
  <si>
    <t>8.8%</t>
  </si>
  <si>
    <t>8.2%</t>
  </si>
  <si>
    <t>7.2%</t>
  </si>
  <si>
    <t>6.8%</t>
  </si>
  <si>
    <t>3.9%</t>
  </si>
  <si>
    <t>3.6%</t>
  </si>
  <si>
    <t>4 874</t>
  </si>
  <si>
    <t>4 667</t>
  </si>
  <si>
    <t>3 603</t>
  </si>
  <si>
    <t>3 413</t>
  </si>
  <si>
    <t>0.12%</t>
  </si>
  <si>
    <t>0.24%</t>
  </si>
  <si>
    <t>0.11%</t>
  </si>
  <si>
    <t>-0.02%</t>
  </si>
  <si>
    <t>-0.16%</t>
  </si>
  <si>
    <t>-0.75%</t>
  </si>
  <si>
    <t>-0.33%</t>
  </si>
  <si>
    <t>-0.08%</t>
  </si>
  <si>
    <t>0.32%</t>
  </si>
  <si>
    <t>0.60%</t>
  </si>
  <si>
    <t>-1.54%</t>
  </si>
  <si>
    <t xml:space="preserve">0.67% </t>
  </si>
  <si>
    <t xml:space="preserve">-0.34% </t>
  </si>
  <si>
    <t>0.09%</t>
  </si>
  <si>
    <t>0.02%</t>
  </si>
  <si>
    <t>Consolidated income statement, IFRS</t>
  </si>
  <si>
    <t>1 025</t>
  </si>
  <si>
    <t>1 057</t>
  </si>
  <si>
    <t>1 064</t>
  </si>
  <si>
    <t>1 070</t>
  </si>
  <si>
    <t>1 067</t>
  </si>
  <si>
    <t>Net result from financial instruments at fair value through P&amp;L</t>
  </si>
  <si>
    <t>1 946</t>
  </si>
  <si>
    <t>1 903</t>
  </si>
  <si>
    <t>1 727</t>
  </si>
  <si>
    <t>1 885</t>
  </si>
  <si>
    <t>1 697</t>
  </si>
  <si>
    <t>-1 229</t>
  </si>
  <si>
    <t>-1 186</t>
  </si>
  <si>
    <t xml:space="preserve">     on loans and receivables</t>
  </si>
  <si>
    <t xml:space="preserve">     on available-for-sale assets</t>
  </si>
  <si>
    <t xml:space="preserve">     on goodwill</t>
  </si>
  <si>
    <t xml:space="preserve">     other</t>
  </si>
  <si>
    <t>Net post-tax result from discontinued operations</t>
  </si>
  <si>
    <t xml:space="preserve">      attributable to minority interests</t>
  </si>
  <si>
    <t xml:space="preserve">     attributable to equity holders of the parent</t>
  </si>
  <si>
    <t>Basic earnings per share (EUR)</t>
  </si>
  <si>
    <t>1.69</t>
  </si>
  <si>
    <t>Diluted earnings per share (EUR)</t>
  </si>
  <si>
    <t>30-09-20126</t>
  </si>
  <si>
    <t>287 293</t>
  </si>
  <si>
    <t>275 200</t>
  </si>
  <si>
    <t>266 016</t>
  </si>
  <si>
    <t>265 681</t>
  </si>
  <si>
    <t>261 551</t>
  </si>
  <si>
    <t>135 304</t>
  </si>
  <si>
    <t>133 231</t>
  </si>
  <si>
    <t>131 973</t>
  </si>
  <si>
    <t>131 383</t>
  </si>
  <si>
    <t>129 703</t>
  </si>
  <si>
    <t>72 329</t>
  </si>
  <si>
    <t>73 262</t>
  </si>
  <si>
    <t>72 774</t>
  </si>
  <si>
    <t>73 494</t>
  </si>
  <si>
    <t>72 860</t>
  </si>
  <si>
    <t>181 722</t>
  </si>
  <si>
    <t>177 730</t>
  </si>
  <si>
    <t>170 425</t>
  </si>
  <si>
    <t>175 870</t>
  </si>
  <si>
    <t>173 646</t>
  </si>
  <si>
    <t>19 234</t>
  </si>
  <si>
    <t>19 657</t>
  </si>
  <si>
    <t>19 745</t>
  </si>
  <si>
    <t>19 724</t>
  </si>
  <si>
    <t>19 619</t>
  </si>
  <si>
    <t>13 128</t>
  </si>
  <si>
    <t>12 653</t>
  </si>
  <si>
    <t>12 506</t>
  </si>
  <si>
    <t>12 427</t>
  </si>
  <si>
    <t>12 508</t>
  </si>
  <si>
    <t>16 506</t>
  </si>
  <si>
    <t>15 957</t>
  </si>
  <si>
    <t>15 135</t>
  </si>
  <si>
    <t>14 834</t>
  </si>
  <si>
    <t>14 335</t>
  </si>
  <si>
    <t>66% (52%)</t>
  </si>
  <si>
    <t>55% (57%)</t>
  </si>
  <si>
    <t>Common equity ratio according to Basel III Danish Compromise method (phased-in/fully loaded)</t>
  </si>
  <si>
    <t>15.9%/15.7%</t>
  </si>
  <si>
    <t>16.2%/15.8%</t>
  </si>
  <si>
    <t>14.6%</t>
  </si>
  <si>
    <t>14.5%</t>
  </si>
  <si>
    <t>5.7%</t>
  </si>
  <si>
    <t>6.1%</t>
  </si>
  <si>
    <t>Cost/income ratio, banking (between brackets: when evenly spreading the bank taxes and excluding some non-operational items)</t>
  </si>
  <si>
    <r>
      <t xml:space="preserve">Amount outstanding </t>
    </r>
    <r>
      <rPr>
        <vertAlign val="superscript"/>
        <sz val="12"/>
        <color theme="1"/>
        <rFont val="Calibri"/>
        <family val="2"/>
        <scheme val="minor"/>
      </rPr>
      <t>1</t>
    </r>
  </si>
  <si>
    <r>
      <t xml:space="preserve">   other </t>
    </r>
    <r>
      <rPr>
        <vertAlign val="superscript"/>
        <sz val="12"/>
        <color theme="1"/>
        <rFont val="Calibri"/>
        <family val="2"/>
        <scheme val="minor"/>
      </rPr>
      <t>2</t>
    </r>
  </si>
  <si>
    <r>
      <t xml:space="preserve">   </t>
    </r>
    <r>
      <rPr>
        <i/>
        <sz val="12"/>
        <color theme="1"/>
        <rFont val="Calibri"/>
        <family val="2"/>
        <scheme val="minor"/>
      </rPr>
      <t>China</t>
    </r>
  </si>
  <si>
    <t>Group Centre - Breakdown net result</t>
  </si>
  <si>
    <t>Group Centre - Breakdown P&amp;L</t>
  </si>
  <si>
    <t>Business Unit Belgium - Breakdown P&amp;L</t>
  </si>
  <si>
    <t>Business unit Czech Republic - Breakdown P&amp;L</t>
  </si>
  <si>
    <t>Business unit International Markets - Breakdown P&amp;L</t>
  </si>
  <si>
    <t>Ireland - Breakdown P&amp;L</t>
  </si>
  <si>
    <t>Slovakia - Breakdown P&amp;L</t>
  </si>
  <si>
    <t>Hungary - Breakdown P&amp;L</t>
  </si>
  <si>
    <t>Bulgaria - Breakdown P&amp;L</t>
  </si>
  <si>
    <t>1Q 2017</t>
  </si>
  <si>
    <t>4Q 2016</t>
  </si>
  <si>
    <t>3Q 2016</t>
  </si>
  <si>
    <t>2Q 2016</t>
  </si>
  <si>
    <t>1Q 2016</t>
  </si>
  <si>
    <t>Net Interest Income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</si>
  <si>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</si>
  <si>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</si>
  <si>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</si>
  <si>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</si>
  <si>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</si>
  <si>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</si>
  <si>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Result from FIFV through profit or loss</t>
  </si>
  <si>
    <t>Net Realised result from Available for sale assets</t>
  </si>
  <si>
    <t>Net Fee and Commission Income</t>
  </si>
  <si>
    <t>Net other income</t>
  </si>
  <si>
    <t>Impairment on Loans and receivables</t>
  </si>
  <si>
    <t>Impairment on Other</t>
  </si>
  <si>
    <t>Share in results of assoc. comp &amp; joint-ventures</t>
  </si>
  <si>
    <t>Income tax</t>
  </si>
  <si>
    <t>Attributable to Minority Interest</t>
  </si>
  <si>
    <t>Risk-weighted assets, banking (end of period, Basel III, fully loaded in ’17, phased-in ‘16)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</si>
</sst>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(* #,##0_);_(* \(#,##0\);_(* &quot;-&quot;_);_(@_)"/>
    <numFmt numFmtId="165" formatCode="_(* #,##0.00_);_(* \(#,##0.00\);_(* &quot;-&quot;??_);_(@_)"/>
    <numFmt numFmtId="166" formatCode="d/mm/yyyy;@"/>
    <numFmt numFmtId="167" formatCode="yyyydd"/>
    <numFmt numFmtId="168" formatCode="#,##0.0"/>
    <numFmt numFmtId="169" formatCode="_(&quot;€&quot;* #,##0_);_(&quot;€&quot;* \(#,##0\);_(&quot;€&quot;* &quot;-&quot;_);_(@_)"/>
    <numFmt numFmtId="170" formatCode="_(&quot;€&quot;* #,##0.00_);_(&quot;€&quot;* \(#,##0.00\);_(&quot;€&quot;* &quot;-&quot;??_);_(@_)"/>
    <numFmt numFmtId="171" formatCode="#\ ##0"/>
    <numFmt numFmtId="172" formatCode="_-* #,##0\ _B_F_-;\-* #,##0\ _B_F_-;_-* &quot;-&quot;??\ _B_F_-;_-@_-"/>
  </numFmts>
  <fonts count="69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4"/>
      <color theme="1"/>
      <name val="Calibri"/>
      <family val="2"/>
      <scheme val="minor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24"/>
      <name val="Arial"/>
      <family val="2"/>
    </font>
    <font>
      <sz val="10"/>
      <color theme="2" tint="-0.249977111117893"/>
      <name val="Arial"/>
      <family val="2"/>
    </font>
    <font>
      <b/>
      <sz val="16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22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6"/>
      <color theme="1"/>
      <name val="Arial"/>
      <family val="2"/>
    </font>
    <font>
      <sz val="10"/>
      <color theme="6" tint="0.39997558519241921"/>
      <name val="Arial"/>
      <family val="2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24"/>
      <color theme="1"/>
      <name val="Arial"/>
      <family val="2"/>
    </font>
    <font>
      <sz val="10"/>
      <color rgb="FFFF0000"/>
      <name val="Arial"/>
      <family val="2"/>
    </font>
    <font>
      <i/>
      <sz val="16"/>
      <color theme="1"/>
      <name val="Calibri"/>
      <family val="2"/>
      <scheme val="minor"/>
    </font>
    <font>
      <b/>
      <sz val="14"/>
      <color rgb="FF00B0F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8"/>
      <color rgb="FFFF0000"/>
      <name val="Calibri"/>
      <family val="2"/>
      <scheme val="minor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3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8"/>
      <name val="Calibri"/>
      <family val="2"/>
      <scheme val="minor"/>
    </font>
    <font>
      <sz val="16"/>
      <color rgb="FF00B0F0"/>
      <name val="Arial"/>
      <family val="2"/>
    </font>
    <font>
      <sz val="14"/>
      <color rgb="FF00B0F0"/>
      <name val="Calibri"/>
      <family val="2"/>
      <scheme val="minor"/>
    </font>
    <font>
      <i/>
      <sz val="16"/>
      <name val="Calibri"/>
      <family val="2"/>
      <scheme val="minor"/>
    </font>
    <font>
      <sz val="7"/>
      <name val="Arial"/>
      <family val="2"/>
    </font>
    <font>
      <sz val="7"/>
      <color rgb="FFFF0000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7"/>
      <color rgb="FF1F497D"/>
      <name val="Arial"/>
      <family val="2"/>
    </font>
    <font>
      <sz val="10"/>
      <color rgb="FF1F497D"/>
      <name val="Arial"/>
      <family val="2"/>
    </font>
    <font>
      <sz val="10"/>
      <color rgb="FF00B0F0"/>
      <name val="Rockwell"/>
      <family val="1"/>
    </font>
    <font>
      <i/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theme="1"/>
      <name val="Times New Roman"/>
      <family val="1"/>
    </font>
    <font>
      <sz val="10"/>
      <color theme="1"/>
      <name val="Calibri"/>
      <family val="2"/>
    </font>
    <font>
      <sz val="10"/>
      <color rgb="FF1F497D"/>
      <name val="Rockwell"/>
      <family val="1"/>
    </font>
    <font>
      <sz val="12"/>
      <color rgb="FF00B0F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8"/>
      <color rgb="FF00B0F0"/>
      <name val="Calibri"/>
      <family val="2"/>
      <scheme val="minor"/>
    </font>
    <font>
      <b/>
      <sz val="24"/>
      <color rgb="FF00B0F0"/>
      <name val="Calibri"/>
      <family val="2"/>
      <scheme val="minor"/>
    </font>
    <font>
      <b/>
      <sz val="24"/>
      <color theme="8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Gray">
        <bgColor rgb="FF92D050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365F91"/>
      </bottom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</borders>
  <cellStyleXfs count="53">
    <xf numFmtId="0" fontId="0" fillId="0" borderId="0"/>
    <xf numFmtId="0" fontId="5" fillId="3" borderId="0" applyBorder="0">
      <alignment horizontal="left"/>
      <protection hidden="1"/>
    </xf>
    <xf numFmtId="49" fontId="7" fillId="5" borderId="0">
      <alignment horizontal="left" wrapText="1"/>
      <protection hidden="1"/>
    </xf>
    <xf numFmtId="3" fontId="10" fillId="7" borderId="2">
      <protection locked="0"/>
    </xf>
    <xf numFmtId="0" fontId="10" fillId="7" borderId="3"/>
    <xf numFmtId="0" fontId="10" fillId="8" borderId="3">
      <alignment horizontal="left" indent="2"/>
    </xf>
    <xf numFmtId="3" fontId="10" fillId="8" borderId="2">
      <alignment horizontal="right"/>
    </xf>
    <xf numFmtId="3" fontId="8" fillId="9" borderId="2">
      <alignment horizontal="right"/>
    </xf>
    <xf numFmtId="0" fontId="8" fillId="9" borderId="3">
      <alignment horizontal="left" indent="3"/>
    </xf>
    <xf numFmtId="3" fontId="9" fillId="10" borderId="2">
      <alignment horizontal="right"/>
    </xf>
    <xf numFmtId="0" fontId="9" fillId="0" borderId="0">
      <alignment horizontal="left" indent="4"/>
    </xf>
    <xf numFmtId="0" fontId="5" fillId="11" borderId="0" applyNumberFormat="0" applyFont="0" applyFill="0" applyBorder="0" applyAlignment="0">
      <alignment horizontal="left"/>
      <protection hidden="1"/>
    </xf>
    <xf numFmtId="0" fontId="5" fillId="11" borderId="0" applyNumberFormat="0" applyFont="0" applyFill="0" applyBorder="0" applyAlignment="0">
      <alignment horizontal="left"/>
      <protection locked="0"/>
    </xf>
    <xf numFmtId="0" fontId="12" fillId="0" borderId="0"/>
    <xf numFmtId="0" fontId="5" fillId="3" borderId="2" applyFill="0">
      <alignment horizontal="center" wrapText="1"/>
    </xf>
    <xf numFmtId="0" fontId="5" fillId="0" borderId="0" applyFill="0" applyBorder="0">
      <alignment horizontal="left" wrapText="1"/>
    </xf>
    <xf numFmtId="0" fontId="5" fillId="0" borderId="0" applyFill="0" applyBorder="0">
      <alignment horizontal="left" wrapText="1" indent="1"/>
    </xf>
    <xf numFmtId="0" fontId="14" fillId="0" borderId="8">
      <alignment horizontal="left" vertical="center" wrapText="1" indent="3"/>
    </xf>
    <xf numFmtId="165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9" fontId="6" fillId="0" borderId="0" applyFill="0" applyBorder="0">
      <alignment horizontal="left" wrapText="1"/>
    </xf>
    <xf numFmtId="0" fontId="5" fillId="15" borderId="0" applyBorder="0">
      <alignment wrapText="1"/>
    </xf>
    <xf numFmtId="164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0" fontId="8" fillId="0" borderId="2">
      <alignment horizontal="center" vertical="center" wrapText="1"/>
    </xf>
    <xf numFmtId="0" fontId="41" fillId="0" borderId="2">
      <alignment horizontal="center" vertical="center" wrapText="1"/>
    </xf>
    <xf numFmtId="3" fontId="9" fillId="0" borderId="13">
      <alignment horizontal="right"/>
    </xf>
    <xf numFmtId="0" fontId="9" fillId="0" borderId="0" applyAlignment="0"/>
    <xf numFmtId="3" fontId="42" fillId="0" borderId="0" applyFill="0" applyBorder="0">
      <alignment horizontal="left" wrapText="1" indent="3"/>
    </xf>
    <xf numFmtId="3" fontId="42" fillId="0" borderId="13">
      <alignment horizontal="right" indent="2"/>
    </xf>
    <xf numFmtId="3" fontId="8" fillId="0" borderId="13">
      <alignment horizontal="right"/>
    </xf>
    <xf numFmtId="3" fontId="43" fillId="0" borderId="0" applyBorder="0" applyAlignment="0">
      <alignment horizontal="left"/>
    </xf>
    <xf numFmtId="49" fontId="3" fillId="0" borderId="0" applyFill="0" applyBorder="0">
      <alignment horizontal="left" wrapText="1"/>
    </xf>
    <xf numFmtId="0" fontId="5" fillId="16" borderId="0">
      <protection hidden="1"/>
    </xf>
    <xf numFmtId="0" fontId="9" fillId="3" borderId="0" applyBorder="0">
      <alignment horizontal="left"/>
      <protection hidden="1"/>
    </xf>
    <xf numFmtId="3" fontId="5" fillId="17" borderId="0" applyBorder="0">
      <alignment horizontal="right" vertical="center" wrapText="1"/>
    </xf>
    <xf numFmtId="3" fontId="5" fillId="0" borderId="0" applyFill="0" applyBorder="0">
      <alignment horizontal="right"/>
    </xf>
    <xf numFmtId="4" fontId="5" fillId="0" borderId="0" applyFill="0" applyBorder="0">
      <alignment horizontal="right"/>
    </xf>
    <xf numFmtId="3" fontId="2" fillId="1" borderId="13"/>
    <xf numFmtId="0" fontId="5" fillId="18" borderId="0">
      <alignment wrapText="1"/>
    </xf>
    <xf numFmtId="49" fontId="7" fillId="5" borderId="0">
      <alignment horizontal="left" wrapText="1"/>
      <protection hidden="1"/>
    </xf>
    <xf numFmtId="0" fontId="8" fillId="0" borderId="21">
      <alignment horizontal="left" vertical="center"/>
    </xf>
    <xf numFmtId="0" fontId="8" fillId="0" borderId="20">
      <alignment horizontal="center" vertical="center"/>
    </xf>
    <xf numFmtId="3" fontId="5" fillId="0" borderId="0" applyFill="0" applyBorder="0">
      <alignment horizontal="right" wrapText="1"/>
    </xf>
    <xf numFmtId="0" fontId="3" fillId="0" borderId="0" applyBorder="0">
      <alignment horizontal="left" wrapText="1"/>
    </xf>
    <xf numFmtId="0" fontId="5" fillId="0" borderId="0" applyFill="0" applyBorder="0">
      <alignment horizontal="left" wrapText="1" indent="2"/>
    </xf>
    <xf numFmtId="0" fontId="44" fillId="0" borderId="1">
      <alignment horizontal="left" vertical="center"/>
    </xf>
    <xf numFmtId="49" fontId="3" fillId="0" borderId="0" applyProtection="0"/>
    <xf numFmtId="0" fontId="5" fillId="18" borderId="0" applyNumberFormat="0">
      <alignment wrapText="1"/>
    </xf>
    <xf numFmtId="49" fontId="7" fillId="5" borderId="0">
      <alignment horizontal="left" wrapText="1"/>
      <protection hidden="1"/>
    </xf>
    <xf numFmtId="0" fontId="4" fillId="0" borderId="0" applyFill="0" applyBorder="0">
      <alignment horizontal="left" wrapText="1" indent="1"/>
    </xf>
  </cellStyleXfs>
  <cellXfs count="370">
    <xf numFmtId="0" fontId="0" fillId="0" borderId="0" xfId="0"/>
    <xf numFmtId="49" fontId="7" fillId="5" borderId="0" xfId="2">
      <alignment horizontal="left" wrapText="1"/>
      <protection hidden="1"/>
    </xf>
    <xf numFmtId="166" fontId="5" fillId="3" borderId="0" xfId="1" applyNumberFormat="1" applyBorder="1">
      <alignment horizontal="left"/>
      <protection hidden="1"/>
    </xf>
    <xf numFmtId="14" fontId="5" fillId="3" borderId="0" xfId="1" applyNumberFormat="1" applyBorder="1">
      <alignment horizontal="left"/>
      <protection hidden="1"/>
    </xf>
    <xf numFmtId="49" fontId="5" fillId="3" borderId="0" xfId="1" applyNumberFormat="1" applyBorder="1">
      <alignment horizontal="left"/>
      <protection hidden="1"/>
    </xf>
    <xf numFmtId="0" fontId="0" fillId="3" borderId="0" xfId="1" applyFont="1" applyBorder="1" applyAlignment="1">
      <alignment horizontal="left" wrapText="1"/>
      <protection hidden="1"/>
    </xf>
    <xf numFmtId="3" fontId="0" fillId="0" borderId="0" xfId="0" applyNumberFormat="1"/>
    <xf numFmtId="0" fontId="3" fillId="0" borderId="0" xfId="0" applyFont="1"/>
    <xf numFmtId="49" fontId="4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/>
    <xf numFmtId="49" fontId="3" fillId="0" borderId="0" xfId="0" applyNumberFormat="1" applyFont="1"/>
    <xf numFmtId="0" fontId="6" fillId="0" borderId="0" xfId="0" applyFont="1"/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/>
    <xf numFmtId="0" fontId="5" fillId="3" borderId="0" xfId="1">
      <alignment horizontal="left"/>
      <protection hidden="1"/>
    </xf>
    <xf numFmtId="0" fontId="2" fillId="0" borderId="0" xfId="0" applyNumberFormat="1" applyFont="1"/>
    <xf numFmtId="0" fontId="5" fillId="3" borderId="0" xfId="1" applyBorder="1">
      <alignment horizontal="left"/>
      <protection hidden="1"/>
    </xf>
    <xf numFmtId="0" fontId="0" fillId="0" borderId="0" xfId="0" applyNumberFormat="1"/>
    <xf numFmtId="0" fontId="0" fillId="4" borderId="0" xfId="0" applyFont="1" applyFill="1"/>
    <xf numFmtId="0" fontId="0" fillId="0" borderId="0" xfId="0" applyFont="1"/>
    <xf numFmtId="0" fontId="4" fillId="0" borderId="0" xfId="0" applyNumberFormat="1" applyFont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 applyBorder="1"/>
    <xf numFmtId="0" fontId="11" fillId="0" borderId="0" xfId="0" applyNumberFormat="1" applyFont="1"/>
    <xf numFmtId="0" fontId="12" fillId="6" borderId="1" xfId="0" applyFont="1" applyFill="1" applyBorder="1"/>
    <xf numFmtId="14" fontId="12" fillId="6" borderId="1" xfId="0" applyNumberFormat="1" applyFont="1" applyFill="1" applyBorder="1" applyAlignment="1">
      <alignment horizontal="left"/>
    </xf>
    <xf numFmtId="0" fontId="0" fillId="0" borderId="0" xfId="0"/>
    <xf numFmtId="0" fontId="12" fillId="6" borderId="4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2" borderId="0" xfId="0" applyFont="1" applyFill="1"/>
    <xf numFmtId="49" fontId="0" fillId="2" borderId="0" xfId="0" applyNumberFormat="1" applyFont="1" applyFill="1"/>
    <xf numFmtId="0" fontId="0" fillId="0" borderId="0" xfId="0"/>
    <xf numFmtId="0" fontId="0" fillId="0" borderId="0" xfId="0" applyAlignment="1">
      <alignment horizontal="left"/>
    </xf>
    <xf numFmtId="49" fontId="0" fillId="2" borderId="0" xfId="0" applyNumberFormat="1" applyFont="1" applyFill="1"/>
    <xf numFmtId="0" fontId="0" fillId="0" borderId="0" xfId="0"/>
    <xf numFmtId="0" fontId="0" fillId="3" borderId="0" xfId="1" applyFont="1" applyBorder="1">
      <alignment horizontal="left"/>
      <protection hidden="1"/>
    </xf>
    <xf numFmtId="0" fontId="12" fillId="6" borderId="0" xfId="0" applyFont="1" applyFill="1" applyBorder="1"/>
    <xf numFmtId="14" fontId="12" fillId="6" borderId="0" xfId="0" applyNumberFormat="1" applyFont="1" applyFill="1" applyBorder="1" applyAlignment="1">
      <alignment horizontal="left"/>
    </xf>
    <xf numFmtId="0" fontId="0" fillId="0" borderId="0" xfId="0" quotePrefix="1"/>
    <xf numFmtId="0" fontId="0" fillId="0" borderId="8" xfId="0" applyBorder="1" applyProtection="1">
      <protection locked="0"/>
    </xf>
    <xf numFmtId="0" fontId="0" fillId="0" borderId="0" xfId="0" applyBorder="1" applyProtection="1"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9" xfId="0" applyNumberFormat="1" applyBorder="1" applyProtection="1">
      <protection locked="0"/>
    </xf>
    <xf numFmtId="49" fontId="0" fillId="0" borderId="0" xfId="0" applyNumberFormat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quotePrefix="1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49" fontId="0" fillId="0" borderId="6" xfId="0" applyNumberFormat="1" applyBorder="1" applyProtection="1">
      <protection locked="0"/>
    </xf>
    <xf numFmtId="49" fontId="3" fillId="0" borderId="5" xfId="0" applyNumberFormat="1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49" fontId="3" fillId="0" borderId="7" xfId="0" applyNumberFormat="1" applyFont="1" applyBorder="1" applyProtection="1">
      <protection locked="0"/>
    </xf>
    <xf numFmtId="49" fontId="3" fillId="0" borderId="0" xfId="0" applyNumberFormat="1" applyFont="1" applyProtection="1">
      <protection locked="0"/>
    </xf>
    <xf numFmtId="49" fontId="0" fillId="0" borderId="0" xfId="0" applyNumberFormat="1" applyFont="1" applyProtection="1">
      <protection locked="0"/>
    </xf>
    <xf numFmtId="49" fontId="0" fillId="0" borderId="8" xfId="0" applyNumberFormat="1" applyBorder="1" applyProtection="1">
      <protection locked="0"/>
    </xf>
    <xf numFmtId="49" fontId="3" fillId="0" borderId="0" xfId="0" applyNumberFormat="1" applyFont="1" applyBorder="1" applyProtection="1">
      <protection locked="0"/>
    </xf>
    <xf numFmtId="49" fontId="3" fillId="0" borderId="9" xfId="0" applyNumberFormat="1" applyFon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Protection="1">
      <protection locked="0"/>
    </xf>
    <xf numFmtId="0" fontId="0" fillId="12" borderId="0" xfId="0" applyNumberFormat="1" applyFill="1"/>
    <xf numFmtId="49" fontId="0" fillId="12" borderId="0" xfId="0" applyNumberFormat="1" applyFill="1"/>
    <xf numFmtId="0" fontId="0" fillId="12" borderId="0" xfId="0" applyFill="1"/>
    <xf numFmtId="49" fontId="18" fillId="12" borderId="1" xfId="0" applyNumberFormat="1" applyFont="1" applyFill="1" applyBorder="1" applyAlignment="1">
      <alignment horizontal="center" vertical="center"/>
    </xf>
    <xf numFmtId="49" fontId="18" fillId="12" borderId="1" xfId="0" applyNumberFormat="1" applyFont="1" applyFill="1" applyBorder="1" applyAlignment="1">
      <alignment horizontal="center"/>
    </xf>
    <xf numFmtId="49" fontId="0" fillId="12" borderId="0" xfId="0" applyNumberFormat="1" applyFill="1" applyBorder="1"/>
    <xf numFmtId="49" fontId="0" fillId="12" borderId="0" xfId="0" applyNumberFormat="1" applyFill="1" applyAlignment="1">
      <alignment horizontal="left"/>
    </xf>
    <xf numFmtId="167" fontId="0" fillId="12" borderId="0" xfId="0" applyNumberFormat="1" applyFill="1" applyAlignment="1">
      <alignment horizontal="left"/>
    </xf>
    <xf numFmtId="0" fontId="6" fillId="12" borderId="1" xfId="0" applyNumberFormat="1" applyFont="1" applyFill="1" applyBorder="1" applyAlignment="1" applyProtection="1">
      <alignment horizontal="center" vertical="center"/>
      <protection locked="0"/>
    </xf>
    <xf numFmtId="0" fontId="3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2" borderId="1" xfId="0" applyNumberFormat="1" applyFill="1" applyBorder="1" applyAlignment="1" applyProtection="1">
      <alignment horizontal="center" vertical="center"/>
      <protection locked="0"/>
    </xf>
    <xf numFmtId="0" fontId="0" fillId="12" borderId="1" xfId="0" applyNumberFormat="1" applyFill="1" applyBorder="1" applyAlignment="1" applyProtection="1">
      <alignment horizontal="center" vertical="center" wrapText="1"/>
      <protection locked="0"/>
    </xf>
    <xf numFmtId="0" fontId="16" fillId="12" borderId="0" xfId="0" applyFont="1" applyFill="1" applyAlignment="1">
      <alignment horizontal="center"/>
    </xf>
    <xf numFmtId="49" fontId="6" fillId="13" borderId="1" xfId="0" applyNumberFormat="1" applyFont="1" applyFill="1" applyBorder="1" applyAlignment="1">
      <alignment horizontal="center" vertical="center"/>
    </xf>
    <xf numFmtId="0" fontId="6" fillId="13" borderId="1" xfId="0" applyNumberFormat="1" applyFont="1" applyFill="1" applyBorder="1" applyAlignment="1" applyProtection="1">
      <alignment horizontal="center" vertical="center"/>
      <protection locked="0"/>
    </xf>
    <xf numFmtId="0" fontId="6" fillId="13" borderId="1" xfId="0" applyNumberFormat="1" applyFont="1" applyFill="1" applyBorder="1" applyAlignment="1" applyProtection="1">
      <alignment horizontal="center" vertical="center"/>
    </xf>
    <xf numFmtId="0" fontId="19" fillId="13" borderId="1" xfId="0" applyNumberFormat="1" applyFont="1" applyFill="1" applyBorder="1" applyAlignment="1">
      <alignment horizontal="center" vertical="center"/>
    </xf>
    <xf numFmtId="0" fontId="20" fillId="12" borderId="0" xfId="0" applyNumberFormat="1" applyFont="1" applyFill="1"/>
    <xf numFmtId="0" fontId="0" fillId="0" borderId="0" xfId="0"/>
    <xf numFmtId="0" fontId="2" fillId="0" borderId="0" xfId="0" applyFont="1"/>
    <xf numFmtId="14" fontId="17" fillId="2" borderId="1" xfId="0" applyNumberFormat="1" applyFont="1" applyFill="1" applyBorder="1" applyAlignment="1" applyProtection="1">
      <alignment horizontal="center" vertical="center"/>
      <protection locked="0"/>
    </xf>
    <xf numFmtId="0" fontId="17" fillId="2" borderId="1" xfId="0" applyNumberFormat="1" applyFont="1" applyFill="1" applyBorder="1" applyAlignment="1" applyProtection="1">
      <alignment horizontal="center" vertical="center"/>
      <protection locked="0"/>
    </xf>
    <xf numFmtId="49" fontId="24" fillId="14" borderId="0" xfId="0" applyNumberFormat="1" applyFont="1" applyFill="1"/>
    <xf numFmtId="0" fontId="3" fillId="12" borderId="0" xfId="0" applyFont="1" applyFill="1"/>
    <xf numFmtId="49" fontId="3" fillId="12" borderId="0" xfId="0" applyNumberFormat="1" applyFont="1" applyFill="1"/>
    <xf numFmtId="0" fontId="3" fillId="12" borderId="0" xfId="0" applyFont="1" applyFill="1" applyAlignment="1">
      <alignment horizontal="center"/>
    </xf>
    <xf numFmtId="3" fontId="2" fillId="0" borderId="0" xfId="0" applyNumberFormat="1" applyFont="1" applyFill="1"/>
    <xf numFmtId="0" fontId="2" fillId="0" borderId="0" xfId="0" applyFont="1" applyBorder="1"/>
    <xf numFmtId="3" fontId="2" fillId="0" borderId="0" xfId="0" applyNumberFormat="1" applyFont="1" applyFill="1" applyBorder="1"/>
    <xf numFmtId="0" fontId="21" fillId="0" borderId="0" xfId="14" applyFont="1" applyFill="1" applyBorder="1" applyAlignment="1">
      <alignment horizontal="center" wrapText="1"/>
    </xf>
    <xf numFmtId="0" fontId="2" fillId="0" borderId="0" xfId="0" applyNumberFormat="1" applyFont="1" applyBorder="1"/>
    <xf numFmtId="0" fontId="5" fillId="0" borderId="0" xfId="1" applyFill="1" applyBorder="1">
      <alignment horizontal="left"/>
      <protection hidden="1"/>
    </xf>
    <xf numFmtId="0" fontId="22" fillId="0" borderId="0" xfId="0" applyFont="1" applyFill="1" applyBorder="1" applyAlignment="1">
      <alignment horizontal="centerContinuous"/>
    </xf>
    <xf numFmtId="49" fontId="0" fillId="0" borderId="0" xfId="0" quotePrefix="1" applyNumberFormat="1" applyProtection="1">
      <protection locked="0"/>
    </xf>
    <xf numFmtId="49" fontId="18" fillId="12" borderId="14" xfId="0" applyNumberFormat="1" applyFont="1" applyFill="1" applyBorder="1" applyAlignment="1">
      <alignment horizontal="center" vertical="center"/>
    </xf>
    <xf numFmtId="0" fontId="26" fillId="0" borderId="0" xfId="0" applyFont="1" applyFill="1" applyBorder="1"/>
    <xf numFmtId="0" fontId="23" fillId="0" borderId="0" xfId="0" applyFont="1" applyFill="1" applyBorder="1"/>
    <xf numFmtId="0" fontId="27" fillId="0" borderId="0" xfId="0" applyFont="1" applyFill="1" applyBorder="1" applyAlignment="1">
      <alignment horizontal="center" vertical="center"/>
    </xf>
    <xf numFmtId="49" fontId="29" fillId="12" borderId="0" xfId="0" applyNumberFormat="1" applyFont="1" applyFill="1" applyBorder="1"/>
    <xf numFmtId="49" fontId="29" fillId="12" borderId="0" xfId="0" applyNumberFormat="1" applyFont="1" applyFill="1" applyBorder="1" applyAlignment="1">
      <alignment horizontal="left"/>
    </xf>
    <xf numFmtId="0" fontId="0" fillId="0" borderId="1" xfId="0" applyNumberFormat="1" applyBorder="1" applyAlignment="1">
      <alignment horizontal="left"/>
    </xf>
    <xf numFmtId="49" fontId="24" fillId="14" borderId="0" xfId="0" applyNumberFormat="1" applyFont="1" applyFill="1" applyAlignment="1">
      <alignment horizontal="center"/>
    </xf>
    <xf numFmtId="49" fontId="0" fillId="12" borderId="0" xfId="0" applyNumberFormat="1" applyFill="1" applyAlignment="1">
      <alignment horizontal="center"/>
    </xf>
    <xf numFmtId="0" fontId="2" fillId="0" borderId="0" xfId="0" applyNumberFormat="1" applyFont="1" applyFill="1" applyBorder="1"/>
    <xf numFmtId="0" fontId="33" fillId="12" borderId="0" xfId="0" applyNumberFormat="1" applyFont="1" applyFill="1"/>
    <xf numFmtId="0" fontId="12" fillId="2" borderId="4" xfId="0" applyFont="1" applyFill="1" applyBorder="1"/>
    <xf numFmtId="0" fontId="5" fillId="0" borderId="0" xfId="1" applyFill="1">
      <alignment horizontal="left"/>
      <protection hidden="1"/>
    </xf>
    <xf numFmtId="0" fontId="2" fillId="0" borderId="0" xfId="0" applyFont="1" applyFill="1"/>
    <xf numFmtId="0" fontId="0" fillId="0" borderId="0" xfId="0" applyFill="1"/>
    <xf numFmtId="0" fontId="2" fillId="0" borderId="0" xfId="0" applyFont="1" applyFill="1" applyBorder="1"/>
    <xf numFmtId="0" fontId="28" fillId="0" borderId="0" xfId="0" applyFont="1" applyFill="1" applyBorder="1" applyAlignment="1">
      <alignment vertical="center"/>
    </xf>
    <xf numFmtId="0" fontId="21" fillId="0" borderId="0" xfId="0" applyFont="1" applyFill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Fill="1" applyBorder="1" applyAlignment="1">
      <alignment vertical="center"/>
    </xf>
    <xf numFmtId="0" fontId="29" fillId="12" borderId="0" xfId="0" applyNumberFormat="1" applyFont="1" applyFill="1" applyBorder="1" applyAlignment="1">
      <alignment horizontal="right"/>
    </xf>
    <xf numFmtId="0" fontId="29" fillId="12" borderId="0" xfId="0" applyNumberFormat="1" applyFont="1" applyFill="1" applyBorder="1" applyAlignment="1">
      <alignment horizontal="left"/>
    </xf>
    <xf numFmtId="0" fontId="29" fillId="12" borderId="0" xfId="0" applyNumberFormat="1" applyFont="1" applyFill="1" applyBorder="1"/>
    <xf numFmtId="0" fontId="29" fillId="12" borderId="0" xfId="0" applyNumberFormat="1" applyFont="1" applyFill="1"/>
    <xf numFmtId="49" fontId="29" fillId="12" borderId="0" xfId="0" applyNumberFormat="1" applyFont="1" applyFill="1"/>
    <xf numFmtId="49" fontId="29" fillId="12" borderId="0" xfId="0" applyNumberFormat="1" applyFont="1" applyFill="1" applyAlignment="1">
      <alignment horizontal="left"/>
    </xf>
    <xf numFmtId="168" fontId="15" fillId="0" borderId="0" xfId="0" applyNumberFormat="1" applyFont="1" applyFill="1" applyBorder="1" applyAlignment="1">
      <alignment vertical="top"/>
    </xf>
    <xf numFmtId="3" fontId="15" fillId="0" borderId="0" xfId="0" applyNumberFormat="1" applyFont="1" applyFill="1" applyBorder="1" applyAlignment="1">
      <alignment vertical="top"/>
    </xf>
    <xf numFmtId="0" fontId="0" fillId="12" borderId="1" xfId="0" quotePrefix="1" applyNumberFormat="1" applyFill="1" applyBorder="1" applyAlignment="1" applyProtection="1">
      <alignment horizontal="center" vertical="center" wrapText="1"/>
      <protection locked="0"/>
    </xf>
    <xf numFmtId="0" fontId="34" fillId="13" borderId="1" xfId="0" applyNumberFormat="1" applyFont="1" applyFill="1" applyBorder="1" applyAlignment="1">
      <alignment horizontal="right" vertical="center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</xf>
    <xf numFmtId="49" fontId="25" fillId="12" borderId="0" xfId="0" applyNumberFormat="1" applyFont="1" applyFill="1" applyBorder="1" applyAlignment="1"/>
    <xf numFmtId="0" fontId="0" fillId="12" borderId="0" xfId="0" applyNumberFormat="1" applyFill="1" applyBorder="1"/>
    <xf numFmtId="49" fontId="0" fillId="0" borderId="0" xfId="0" applyNumberFormat="1" applyBorder="1"/>
    <xf numFmtId="49" fontId="6" fillId="2" borderId="1" xfId="0" applyNumberFormat="1" applyFont="1" applyFill="1" applyBorder="1" applyAlignment="1">
      <alignment horizontal="center" vertical="center"/>
    </xf>
    <xf numFmtId="49" fontId="0" fillId="12" borderId="16" xfId="0" applyNumberFormat="1" applyFill="1" applyBorder="1" applyAlignment="1">
      <alignment horizontal="left"/>
    </xf>
    <xf numFmtId="49" fontId="25" fillId="12" borderId="5" xfId="0" applyNumberFormat="1" applyFont="1" applyFill="1" applyBorder="1" applyAlignment="1">
      <alignment horizontal="center"/>
    </xf>
    <xf numFmtId="49" fontId="0" fillId="12" borderId="7" xfId="0" applyNumberFormat="1" applyFill="1" applyBorder="1"/>
    <xf numFmtId="49" fontId="25" fillId="12" borderId="16" xfId="0" applyNumberFormat="1" applyFont="1" applyFill="1" applyBorder="1" applyAlignment="1">
      <alignment horizontal="center"/>
    </xf>
    <xf numFmtId="49" fontId="0" fillId="12" borderId="8" xfId="0" applyNumberFormat="1" applyFill="1" applyBorder="1"/>
    <xf numFmtId="49" fontId="25" fillId="12" borderId="9" xfId="0" applyNumberFormat="1" applyFont="1" applyFill="1" applyBorder="1" applyAlignment="1"/>
    <xf numFmtId="49" fontId="32" fillId="12" borderId="14" xfId="0" applyNumberFormat="1" applyFont="1" applyFill="1" applyBorder="1" applyAlignment="1">
      <alignment horizontal="center"/>
    </xf>
    <xf numFmtId="49" fontId="32" fillId="12" borderId="16" xfId="0" applyNumberFormat="1" applyFont="1" applyFill="1" applyBorder="1" applyAlignment="1">
      <alignment horizontal="center"/>
    </xf>
    <xf numFmtId="49" fontId="32" fillId="12" borderId="1" xfId="0" applyNumberFormat="1" applyFont="1" applyFill="1" applyBorder="1" applyAlignment="1">
      <alignment horizontal="center"/>
    </xf>
    <xf numFmtId="49" fontId="18" fillId="12" borderId="0" xfId="0" applyNumberFormat="1" applyFont="1" applyFill="1" applyBorder="1" applyAlignment="1">
      <alignment horizontal="center"/>
    </xf>
    <xf numFmtId="0" fontId="15" fillId="0" borderId="0" xfId="0" applyNumberFormat="1" applyFont="1" applyFill="1" applyBorder="1" applyAlignment="1">
      <alignment vertical="top"/>
    </xf>
    <xf numFmtId="0" fontId="14" fillId="0" borderId="0" xfId="13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Border="1" applyAlignment="1">
      <alignment vertical="top"/>
    </xf>
    <xf numFmtId="168" fontId="30" fillId="0" borderId="0" xfId="0" applyNumberFormat="1" applyFont="1" applyFill="1" applyBorder="1" applyAlignment="1">
      <alignment vertical="top"/>
    </xf>
    <xf numFmtId="0" fontId="31" fillId="0" borderId="0" xfId="0" applyFont="1" applyFill="1" applyBorder="1" applyAlignment="1">
      <alignment vertical="top"/>
    </xf>
    <xf numFmtId="0" fontId="31" fillId="9" borderId="0" xfId="0" applyFont="1" applyFill="1" applyBorder="1" applyAlignment="1">
      <alignment vertical="top"/>
    </xf>
    <xf numFmtId="0" fontId="2" fillId="0" borderId="0" xfId="0" applyNumberFormat="1" applyFont="1" applyFill="1" applyBorder="1" applyAlignment="1">
      <alignment vertical="top"/>
    </xf>
    <xf numFmtId="3" fontId="2" fillId="0" borderId="0" xfId="0" applyNumberFormat="1" applyFont="1" applyFill="1" applyBorder="1" applyAlignment="1">
      <alignment vertical="top"/>
    </xf>
    <xf numFmtId="49" fontId="3" fillId="0" borderId="0" xfId="0" quotePrefix="1" applyNumberFormat="1" applyFont="1"/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49" fontId="35" fillId="0" borderId="0" xfId="0" applyNumberFormat="1" applyFont="1" applyProtection="1">
      <protection locked="0"/>
    </xf>
    <xf numFmtId="0" fontId="0" fillId="12" borderId="16" xfId="0" applyNumberFormat="1" applyFill="1" applyBorder="1" applyAlignment="1">
      <alignment horizontal="left"/>
    </xf>
    <xf numFmtId="0" fontId="0" fillId="12" borderId="17" xfId="0" applyNumberFormat="1" applyFill="1" applyBorder="1"/>
    <xf numFmtId="0" fontId="0" fillId="12" borderId="1" xfId="0" applyNumberFormat="1" applyFill="1" applyBorder="1" applyAlignment="1">
      <alignment horizontal="left"/>
    </xf>
    <xf numFmtId="49" fontId="18" fillId="12" borderId="8" xfId="0" applyNumberFormat="1" applyFont="1" applyFill="1" applyBorder="1" applyAlignment="1">
      <alignment horizontal="center" vertical="center"/>
    </xf>
    <xf numFmtId="0" fontId="18" fillId="12" borderId="14" xfId="0" applyNumberFormat="1" applyFont="1" applyFill="1" applyBorder="1" applyAlignment="1">
      <alignment horizontal="center" vertical="center"/>
    </xf>
    <xf numFmtId="0" fontId="18" fillId="12" borderId="1" xfId="0" applyNumberFormat="1" applyFont="1" applyFill="1" applyBorder="1" applyAlignment="1">
      <alignment horizontal="center" vertical="center"/>
    </xf>
    <xf numFmtId="49" fontId="32" fillId="12" borderId="0" xfId="0" applyNumberFormat="1" applyFont="1" applyFill="1"/>
    <xf numFmtId="49" fontId="0" fillId="0" borderId="0" xfId="0" applyNumberFormat="1" applyFill="1"/>
    <xf numFmtId="0" fontId="14" fillId="0" borderId="18" xfId="13" applyFont="1" applyFill="1" applyBorder="1" applyAlignment="1">
      <alignment horizontal="left" vertical="top"/>
    </xf>
    <xf numFmtId="0" fontId="15" fillId="0" borderId="0" xfId="0" applyNumberFormat="1" applyFont="1" applyFill="1" applyBorder="1" applyAlignment="1">
      <alignment horizontal="left" vertical="top"/>
    </xf>
    <xf numFmtId="0" fontId="15" fillId="0" borderId="5" xfId="0" applyNumberFormat="1" applyFont="1" applyFill="1" applyBorder="1" applyAlignment="1">
      <alignment horizontal="left" vertical="top"/>
    </xf>
    <xf numFmtId="0" fontId="15" fillId="0" borderId="11" xfId="0" applyNumberFormat="1" applyFont="1" applyBorder="1" applyAlignment="1">
      <alignment vertical="top"/>
    </xf>
    <xf numFmtId="0" fontId="40" fillId="0" borderId="0" xfId="0" applyFont="1" applyFill="1" applyBorder="1"/>
    <xf numFmtId="0" fontId="45" fillId="0" borderId="0" xfId="0" applyFont="1" applyFill="1" applyBorder="1"/>
    <xf numFmtId="0" fontId="15" fillId="0" borderId="0" xfId="0" applyFont="1" applyFill="1" applyBorder="1" applyAlignment="1">
      <alignment vertical="center"/>
    </xf>
    <xf numFmtId="0" fontId="15" fillId="0" borderId="18" xfId="0" applyNumberFormat="1" applyFont="1" applyFill="1" applyBorder="1" applyAlignment="1">
      <alignment vertical="top"/>
    </xf>
    <xf numFmtId="0" fontId="15" fillId="0" borderId="5" xfId="0" applyNumberFormat="1" applyFont="1" applyFill="1" applyBorder="1" applyAlignment="1">
      <alignment vertical="top"/>
    </xf>
    <xf numFmtId="0" fontId="14" fillId="0" borderId="0" xfId="0" applyNumberFormat="1" applyFont="1" applyFill="1" applyBorder="1" applyAlignment="1">
      <alignment vertical="top"/>
    </xf>
    <xf numFmtId="9" fontId="15" fillId="0" borderId="0" xfId="19" applyFont="1" applyFill="1" applyBorder="1"/>
    <xf numFmtId="0" fontId="14" fillId="0" borderId="11" xfId="0" applyNumberFormat="1" applyFont="1" applyFill="1" applyBorder="1" applyAlignment="1">
      <alignment vertical="top"/>
    </xf>
    <xf numFmtId="0" fontId="2" fillId="0" borderId="11" xfId="0" applyNumberFormat="1" applyFont="1" applyFill="1" applyBorder="1"/>
    <xf numFmtId="10" fontId="15" fillId="0" borderId="11" xfId="19" applyNumberFormat="1" applyFont="1" applyFill="1" applyBorder="1"/>
    <xf numFmtId="0" fontId="13" fillId="0" borderId="0" xfId="0" applyFont="1" applyFill="1" applyBorder="1" applyAlignment="1">
      <alignment horizontal="centerContinuous"/>
    </xf>
    <xf numFmtId="0" fontId="47" fillId="0" borderId="0" xfId="0" applyFont="1" applyFill="1" applyBorder="1" applyAlignment="1">
      <alignment horizontal="center" vertical="center"/>
    </xf>
    <xf numFmtId="0" fontId="49" fillId="0" borderId="0" xfId="0" applyFont="1" applyFill="1" applyBorder="1" applyAlignment="1">
      <alignment vertical="center"/>
    </xf>
    <xf numFmtId="0" fontId="14" fillId="0" borderId="0" xfId="13" applyFont="1" applyFill="1" applyBorder="1" applyAlignment="1">
      <alignment horizontal="left" vertical="top" indent="3"/>
    </xf>
    <xf numFmtId="0" fontId="50" fillId="0" borderId="0" xfId="13" applyFont="1" applyFill="1" applyBorder="1" applyAlignment="1">
      <alignment horizontal="left" vertical="top" indent="3"/>
    </xf>
    <xf numFmtId="0" fontId="36" fillId="0" borderId="0" xfId="0" applyNumberFormat="1" applyFont="1" applyFill="1" applyBorder="1" applyAlignment="1">
      <alignment horizontal="left" vertical="top" indent="3"/>
    </xf>
    <xf numFmtId="0" fontId="15" fillId="0" borderId="16" xfId="0" applyNumberFormat="1" applyFont="1" applyFill="1" applyBorder="1" applyAlignment="1">
      <alignment horizontal="left" vertical="top"/>
    </xf>
    <xf numFmtId="0" fontId="15" fillId="0" borderId="16" xfId="0" applyNumberFormat="1" applyFont="1" applyFill="1" applyBorder="1" applyAlignment="1">
      <alignment vertical="top"/>
    </xf>
    <xf numFmtId="168" fontId="21" fillId="0" borderId="0" xfId="0" applyNumberFormat="1" applyFont="1" applyFill="1" applyBorder="1" applyAlignment="1">
      <alignment vertical="top"/>
    </xf>
    <xf numFmtId="0" fontId="15" fillId="0" borderId="0" xfId="0" applyFont="1" applyFill="1" applyBorder="1" applyAlignment="1">
      <alignment vertical="top"/>
    </xf>
    <xf numFmtId="0" fontId="15" fillId="9" borderId="0" xfId="0" applyFont="1" applyFill="1" applyBorder="1" applyAlignment="1">
      <alignment vertical="top"/>
    </xf>
    <xf numFmtId="0" fontId="15" fillId="0" borderId="0" xfId="0" applyNumberFormat="1" applyFont="1" applyFill="1" applyBorder="1" applyAlignment="1">
      <alignment horizontal="left" vertical="top" indent="3"/>
    </xf>
    <xf numFmtId="0" fontId="36" fillId="0" borderId="0" xfId="0" applyNumberFormat="1" applyFont="1" applyFill="1" applyBorder="1" applyAlignment="1">
      <alignment vertical="top"/>
    </xf>
    <xf numFmtId="0" fontId="15" fillId="0" borderId="15" xfId="0" applyNumberFormat="1" applyFont="1" applyFill="1" applyBorder="1" applyAlignment="1">
      <alignment horizontal="left" vertical="top"/>
    </xf>
    <xf numFmtId="0" fontId="15" fillId="0" borderId="15" xfId="0" applyNumberFormat="1" applyFont="1" applyFill="1" applyBorder="1" applyAlignment="1">
      <alignment vertical="top"/>
    </xf>
    <xf numFmtId="0" fontId="48" fillId="0" borderId="0" xfId="0" applyFont="1" applyFill="1" applyBorder="1" applyAlignment="1">
      <alignment horizontal="right" vertical="center"/>
    </xf>
    <xf numFmtId="0" fontId="1" fillId="0" borderId="0" xfId="0" applyFont="1" applyFill="1" applyBorder="1"/>
    <xf numFmtId="3" fontId="15" fillId="0" borderId="0" xfId="18" applyNumberFormat="1" applyFont="1" applyFill="1" applyBorder="1" applyAlignment="1">
      <alignment vertical="top"/>
    </xf>
    <xf numFmtId="0" fontId="0" fillId="0" borderId="0" xfId="0" applyFill="1" applyBorder="1"/>
    <xf numFmtId="3" fontId="15" fillId="0" borderId="0" xfId="18" applyNumberFormat="1" applyFont="1" applyFill="1" applyBorder="1" applyAlignment="1">
      <alignment horizontal="right" wrapText="1"/>
    </xf>
    <xf numFmtId="0" fontId="37" fillId="0" borderId="0" xfId="0" applyFont="1" applyBorder="1" applyAlignment="1">
      <alignment horizontal="center" vertical="center" wrapText="1"/>
    </xf>
    <xf numFmtId="3" fontId="37" fillId="0" borderId="0" xfId="18" applyNumberFormat="1" applyFont="1" applyBorder="1" applyAlignment="1">
      <alignment horizontal="right" wrapText="1"/>
    </xf>
    <xf numFmtId="0" fontId="21" fillId="0" borderId="0" xfId="0" applyFont="1" applyBorder="1" applyAlignment="1">
      <alignment vertical="center"/>
    </xf>
    <xf numFmtId="0" fontId="15" fillId="0" borderId="0" xfId="0" applyNumberFormat="1" applyFont="1" applyBorder="1" applyAlignment="1">
      <alignment vertical="top"/>
    </xf>
    <xf numFmtId="10" fontId="14" fillId="0" borderId="0" xfId="19" applyNumberFormat="1" applyFont="1" applyFill="1" applyBorder="1"/>
    <xf numFmtId="10" fontId="15" fillId="0" borderId="0" xfId="19" applyNumberFormat="1" applyFont="1" applyFill="1" applyBorder="1"/>
    <xf numFmtId="0" fontId="23" fillId="0" borderId="18" xfId="0" applyFont="1" applyFill="1" applyBorder="1"/>
    <xf numFmtId="3" fontId="15" fillId="0" borderId="18" xfId="18" applyNumberFormat="1" applyFont="1" applyFill="1" applyBorder="1" applyAlignment="1">
      <alignment horizontal="right" wrapText="1"/>
    </xf>
    <xf numFmtId="0" fontId="37" fillId="0" borderId="3" xfId="0" applyFont="1" applyBorder="1" applyAlignment="1">
      <alignment horizontal="center" vertical="center" wrapText="1"/>
    </xf>
    <xf numFmtId="3" fontId="15" fillId="19" borderId="18" xfId="18" applyNumberFormat="1" applyFont="1" applyFill="1" applyBorder="1" applyAlignment="1">
      <alignment horizontal="right" wrapText="1"/>
    </xf>
    <xf numFmtId="3" fontId="15" fillId="19" borderId="0" xfId="18" applyNumberFormat="1" applyFont="1" applyFill="1" applyBorder="1" applyAlignment="1">
      <alignment horizontal="right" wrapText="1"/>
    </xf>
    <xf numFmtId="0" fontId="37" fillId="0" borderId="0" xfId="0" applyFont="1" applyBorder="1" applyAlignment="1">
      <alignment horizontal="left" vertical="center" wrapText="1"/>
    </xf>
    <xf numFmtId="3" fontId="37" fillId="0" borderId="0" xfId="18" applyNumberFormat="1" applyFont="1" applyFill="1" applyBorder="1" applyAlignment="1">
      <alignment horizontal="right" wrapText="1"/>
    </xf>
    <xf numFmtId="3" fontId="39" fillId="19" borderId="3" xfId="18" applyNumberFormat="1" applyFont="1" applyFill="1" applyBorder="1" applyAlignment="1">
      <alignment horizontal="right" wrapText="1"/>
    </xf>
    <xf numFmtId="3" fontId="39" fillId="0" borderId="3" xfId="18" applyNumberFormat="1" applyFont="1" applyBorder="1" applyAlignment="1">
      <alignment horizontal="right" wrapText="1"/>
    </xf>
    <xf numFmtId="0" fontId="15" fillId="0" borderId="3" xfId="0" applyNumberFormat="1" applyFont="1" applyFill="1" applyBorder="1" applyAlignment="1">
      <alignment horizontal="left" vertical="top"/>
    </xf>
    <xf numFmtId="0" fontId="15" fillId="0" borderId="3" xfId="0" applyNumberFormat="1" applyFont="1" applyFill="1" applyBorder="1" applyAlignment="1">
      <alignment vertical="top"/>
    </xf>
    <xf numFmtId="0" fontId="2" fillId="0" borderId="18" xfId="0" applyNumberFormat="1" applyFont="1" applyFill="1" applyBorder="1" applyAlignment="1">
      <alignment vertical="top"/>
    </xf>
    <xf numFmtId="0" fontId="14" fillId="0" borderId="19" xfId="0" applyNumberFormat="1" applyFont="1" applyFill="1" applyBorder="1" applyAlignment="1">
      <alignment vertical="top"/>
    </xf>
    <xf numFmtId="0" fontId="2" fillId="0" borderId="19" xfId="0" applyNumberFormat="1" applyFont="1" applyFill="1" applyBorder="1"/>
    <xf numFmtId="3" fontId="15" fillId="19" borderId="18" xfId="18" applyNumberFormat="1" applyFont="1" applyFill="1" applyBorder="1" applyAlignment="1">
      <alignment vertical="top"/>
    </xf>
    <xf numFmtId="3" fontId="15" fillId="0" borderId="18" xfId="18" applyNumberFormat="1" applyFont="1" applyFill="1" applyBorder="1" applyAlignment="1">
      <alignment vertical="top"/>
    </xf>
    <xf numFmtId="3" fontId="15" fillId="19" borderId="0" xfId="18" applyNumberFormat="1" applyFont="1" applyFill="1" applyBorder="1" applyAlignment="1">
      <alignment vertical="top"/>
    </xf>
    <xf numFmtId="3" fontId="15" fillId="19" borderId="3" xfId="18" applyNumberFormat="1" applyFont="1" applyFill="1" applyBorder="1" applyAlignment="1">
      <alignment vertical="top"/>
    </xf>
    <xf numFmtId="3" fontId="15" fillId="0" borderId="3" xfId="18" applyNumberFormat="1" applyFont="1" applyFill="1" applyBorder="1" applyAlignment="1">
      <alignment vertical="top"/>
    </xf>
    <xf numFmtId="171" fontId="15" fillId="0" borderId="18" xfId="18" applyNumberFormat="1" applyFont="1" applyFill="1" applyBorder="1" applyAlignment="1">
      <alignment vertical="top"/>
    </xf>
    <xf numFmtId="171" fontId="15" fillId="0" borderId="0" xfId="18" applyNumberFormat="1" applyFont="1" applyFill="1" applyBorder="1" applyAlignment="1">
      <alignment vertical="top"/>
    </xf>
    <xf numFmtId="171" fontId="36" fillId="0" borderId="0" xfId="18" applyNumberFormat="1" applyFont="1" applyFill="1" applyBorder="1" applyAlignment="1">
      <alignment vertical="top"/>
    </xf>
    <xf numFmtId="171" fontId="15" fillId="0" borderId="16" xfId="18" applyNumberFormat="1" applyFont="1" applyFill="1" applyBorder="1" applyAlignment="1">
      <alignment vertical="top"/>
    </xf>
    <xf numFmtId="171" fontId="15" fillId="0" borderId="5" xfId="18" applyNumberFormat="1" applyFont="1" applyFill="1" applyBorder="1" applyAlignment="1">
      <alignment vertical="top"/>
    </xf>
    <xf numFmtId="171" fontId="15" fillId="0" borderId="11" xfId="18" applyNumberFormat="1" applyFont="1" applyFill="1" applyBorder="1" applyAlignment="1">
      <alignment vertical="top"/>
    </xf>
    <xf numFmtId="171" fontId="15" fillId="0" borderId="0" xfId="0" applyNumberFormat="1" applyFont="1" applyFill="1" applyBorder="1"/>
    <xf numFmtId="171" fontId="15" fillId="0" borderId="0" xfId="0" applyNumberFormat="1" applyFont="1" applyFill="1" applyBorder="1" applyAlignment="1">
      <alignment horizontal="right"/>
    </xf>
    <xf numFmtId="171" fontId="14" fillId="19" borderId="19" xfId="0" applyNumberFormat="1" applyFont="1" applyFill="1" applyBorder="1"/>
    <xf numFmtId="171" fontId="15" fillId="0" borderId="19" xfId="0" applyNumberFormat="1" applyFont="1" applyFill="1" applyBorder="1"/>
    <xf numFmtId="0" fontId="36" fillId="0" borderId="18" xfId="0" applyNumberFormat="1" applyFont="1" applyFill="1" applyBorder="1" applyAlignment="1">
      <alignment horizontal="left" vertical="top" indent="3"/>
    </xf>
    <xf numFmtId="0" fontId="36" fillId="0" borderId="0" xfId="0" applyNumberFormat="1" applyFont="1" applyBorder="1" applyAlignment="1">
      <alignment horizontal="left" vertical="top" indent="3"/>
    </xf>
    <xf numFmtId="0" fontId="36" fillId="0" borderId="0" xfId="0" applyNumberFormat="1" applyFont="1" applyFill="1" applyBorder="1" applyAlignment="1">
      <alignment horizontal="left" vertical="top" indent="5"/>
    </xf>
    <xf numFmtId="0" fontId="36" fillId="0" borderId="0" xfId="0" applyNumberFormat="1" applyFont="1" applyFill="1" applyBorder="1" applyAlignment="1">
      <alignment horizontal="left" vertical="top" indent="6"/>
    </xf>
    <xf numFmtId="0" fontId="54" fillId="0" borderId="0" xfId="0" applyFont="1" applyAlignment="1">
      <alignment horizontal="left"/>
    </xf>
    <xf numFmtId="0" fontId="53" fillId="0" borderId="0" xfId="0" applyFont="1" applyAlignment="1">
      <alignment horizontal="left" vertical="center" wrapText="1"/>
    </xf>
    <xf numFmtId="0" fontId="53" fillId="0" borderId="22" xfId="0" applyFont="1" applyBorder="1" applyAlignment="1">
      <alignment horizontal="left" vertical="center" wrapText="1"/>
    </xf>
    <xf numFmtId="0" fontId="53" fillId="0" borderId="22" xfId="0" applyFont="1" applyBorder="1" applyAlignment="1">
      <alignment horizontal="right" vertical="center" wrapText="1"/>
    </xf>
    <xf numFmtId="0" fontId="51" fillId="6" borderId="0" xfId="0" applyFont="1" applyFill="1" applyBorder="1"/>
    <xf numFmtId="0" fontId="52" fillId="6" borderId="0" xfId="0" applyFont="1" applyFill="1" applyBorder="1"/>
    <xf numFmtId="0" fontId="55" fillId="6" borderId="0" xfId="0" applyFont="1" applyFill="1" applyBorder="1" applyAlignment="1">
      <alignment horizontal="left" vertical="center" wrapText="1"/>
    </xf>
    <xf numFmtId="0" fontId="55" fillId="6" borderId="0" xfId="0" applyFont="1" applyFill="1" applyBorder="1" applyAlignment="1">
      <alignment horizontal="right" vertical="center" wrapText="1"/>
    </xf>
    <xf numFmtId="0" fontId="56" fillId="0" borderId="0" xfId="0" applyFont="1" applyAlignment="1">
      <alignment horizontal="left" vertical="center" wrapText="1"/>
    </xf>
    <xf numFmtId="0" fontId="56" fillId="0" borderId="0" xfId="0" applyFont="1" applyAlignment="1">
      <alignment horizontal="right" vertical="center" wrapText="1"/>
    </xf>
    <xf numFmtId="0" fontId="56" fillId="0" borderId="22" xfId="0" applyFont="1" applyBorder="1" applyAlignment="1">
      <alignment horizontal="left" vertical="center" wrapText="1"/>
    </xf>
    <xf numFmtId="0" fontId="56" fillId="0" borderId="22" xfId="0" applyFont="1" applyBorder="1" applyAlignment="1">
      <alignment horizontal="right" vertical="center" wrapText="1"/>
    </xf>
    <xf numFmtId="0" fontId="53" fillId="6" borderId="0" xfId="0" applyFont="1" applyFill="1" applyBorder="1" applyAlignment="1">
      <alignment horizontal="right" vertical="center" wrapText="1"/>
    </xf>
    <xf numFmtId="0" fontId="56" fillId="6" borderId="0" xfId="0" applyFont="1" applyFill="1" applyBorder="1" applyAlignment="1">
      <alignment horizontal="right" vertical="center" wrapText="1"/>
    </xf>
    <xf numFmtId="0" fontId="56" fillId="0" borderId="24" xfId="0" applyFont="1" applyBorder="1" applyAlignment="1">
      <alignment horizontal="left" vertical="center" wrapText="1"/>
    </xf>
    <xf numFmtId="0" fontId="56" fillId="0" borderId="24" xfId="0" applyFont="1" applyBorder="1" applyAlignment="1">
      <alignment horizontal="right" vertical="center" wrapText="1"/>
    </xf>
    <xf numFmtId="0" fontId="57" fillId="0" borderId="0" xfId="0" applyFont="1" applyAlignment="1">
      <alignment vertical="center"/>
    </xf>
    <xf numFmtId="0" fontId="56" fillId="6" borderId="0" xfId="0" applyFont="1" applyFill="1" applyBorder="1" applyAlignment="1">
      <alignment horizontal="left" vertical="center" wrapText="1"/>
    </xf>
    <xf numFmtId="0" fontId="56" fillId="21" borderId="0" xfId="0" applyFont="1" applyFill="1" applyAlignment="1">
      <alignment horizontal="right" vertical="center" wrapText="1"/>
    </xf>
    <xf numFmtId="0" fontId="56" fillId="0" borderId="0" xfId="0" applyFont="1" applyAlignment="1">
      <alignment vertical="center" wrapText="1"/>
    </xf>
    <xf numFmtId="0" fontId="58" fillId="0" borderId="0" xfId="0" applyFont="1" applyAlignment="1">
      <alignment horizontal="left" vertical="center" wrapText="1" indent="1"/>
    </xf>
    <xf numFmtId="0" fontId="58" fillId="0" borderId="0" xfId="0" applyFont="1" applyAlignment="1">
      <alignment horizontal="right" vertical="center" wrapText="1"/>
    </xf>
    <xf numFmtId="0" fontId="58" fillId="21" borderId="0" xfId="0" applyFont="1" applyFill="1" applyAlignment="1">
      <alignment horizontal="right" vertical="center" wrapText="1"/>
    </xf>
    <xf numFmtId="0" fontId="56" fillId="21" borderId="22" xfId="0" applyFont="1" applyFill="1" applyBorder="1" applyAlignment="1">
      <alignment horizontal="right" vertical="center" wrapText="1"/>
    </xf>
    <xf numFmtId="0" fontId="59" fillId="0" borderId="0" xfId="0" applyFont="1" applyAlignment="1">
      <alignment horizontal="left" vertical="center" wrapText="1" indent="1"/>
    </xf>
    <xf numFmtId="0" fontId="59" fillId="0" borderId="0" xfId="0" applyFont="1" applyAlignment="1">
      <alignment horizontal="right" vertical="center" wrapText="1"/>
    </xf>
    <xf numFmtId="0" fontId="59" fillId="21" borderId="0" xfId="0" applyFont="1" applyFill="1" applyAlignment="1">
      <alignment horizontal="right" vertical="center" wrapText="1"/>
    </xf>
    <xf numFmtId="0" fontId="56" fillId="0" borderId="23" xfId="0" applyFont="1" applyBorder="1" applyAlignment="1">
      <alignment horizontal="left" vertical="center" wrapText="1"/>
    </xf>
    <xf numFmtId="0" fontId="56" fillId="0" borderId="23" xfId="0" applyFont="1" applyBorder="1" applyAlignment="1">
      <alignment horizontal="right" vertical="center" wrapText="1"/>
    </xf>
    <xf numFmtId="0" fontId="56" fillId="21" borderId="23" xfId="0" applyFont="1" applyFill="1" applyBorder="1" applyAlignment="1">
      <alignment horizontal="right" vertical="center" wrapText="1"/>
    </xf>
    <xf numFmtId="0" fontId="56" fillId="0" borderId="11" xfId="0" applyFont="1" applyBorder="1" applyAlignment="1">
      <alignment horizontal="left" vertical="center" wrapText="1"/>
    </xf>
    <xf numFmtId="0" fontId="56" fillId="0" borderId="11" xfId="0" applyFont="1" applyBorder="1" applyAlignment="1">
      <alignment horizontal="right" vertical="center" wrapText="1"/>
    </xf>
    <xf numFmtId="0" fontId="61" fillId="0" borderId="0" xfId="0" applyFont="1" applyAlignment="1">
      <alignment vertical="center" wrapText="1"/>
    </xf>
    <xf numFmtId="0" fontId="0" fillId="0" borderId="0" xfId="0" applyFont="1" applyAlignment="1">
      <alignment horizontal="justify" vertical="center"/>
    </xf>
    <xf numFmtId="9" fontId="56" fillId="0" borderId="0" xfId="0" applyNumberFormat="1" applyFont="1" applyAlignment="1">
      <alignment horizontal="right" vertical="center" wrapText="1"/>
    </xf>
    <xf numFmtId="9" fontId="56" fillId="0" borderId="22" xfId="0" applyNumberFormat="1" applyFont="1" applyBorder="1" applyAlignment="1">
      <alignment horizontal="right" vertical="center" wrapText="1"/>
    </xf>
    <xf numFmtId="0" fontId="56" fillId="0" borderId="22" xfId="0" applyFont="1" applyBorder="1" applyAlignment="1">
      <alignment horizontal="justify" vertical="center" wrapText="1"/>
    </xf>
    <xf numFmtId="0" fontId="62" fillId="0" borderId="0" xfId="0" applyFont="1" applyAlignment="1">
      <alignment horizontal="justify" vertical="center"/>
    </xf>
    <xf numFmtId="171" fontId="14" fillId="0" borderId="5" xfId="0" applyNumberFormat="1" applyFont="1" applyFill="1" applyBorder="1" applyAlignment="1">
      <alignment vertical="top"/>
    </xf>
    <xf numFmtId="171" fontId="14" fillId="0" borderId="0" xfId="0" applyNumberFormat="1" applyFont="1" applyFill="1" applyBorder="1" applyAlignment="1">
      <alignment horizontal="right"/>
    </xf>
    <xf numFmtId="171" fontId="15" fillId="19" borderId="18" xfId="18" applyNumberFormat="1" applyFont="1" applyFill="1" applyBorder="1" applyAlignment="1">
      <alignment horizontal="right" vertical="top"/>
    </xf>
    <xf numFmtId="171" fontId="15" fillId="19" borderId="0" xfId="18" applyNumberFormat="1" applyFont="1" applyFill="1" applyBorder="1" applyAlignment="1">
      <alignment horizontal="right" vertical="top"/>
    </xf>
    <xf numFmtId="171" fontId="14" fillId="0" borderId="18" xfId="0" applyNumberFormat="1" applyFont="1" applyFill="1" applyBorder="1" applyAlignment="1">
      <alignment horizontal="right" vertical="top"/>
    </xf>
    <xf numFmtId="171" fontId="14" fillId="0" borderId="0" xfId="0" applyNumberFormat="1" applyFont="1" applyFill="1" applyBorder="1" applyAlignment="1">
      <alignment horizontal="right" vertical="top"/>
    </xf>
    <xf numFmtId="171" fontId="15" fillId="19" borderId="18" xfId="18" applyNumberFormat="1" applyFont="1" applyFill="1" applyBorder="1" applyAlignment="1">
      <alignment vertical="top"/>
    </xf>
    <xf numFmtId="171" fontId="15" fillId="19" borderId="0" xfId="18" applyNumberFormat="1" applyFont="1" applyFill="1" applyBorder="1" applyAlignment="1">
      <alignment vertical="top"/>
    </xf>
    <xf numFmtId="171" fontId="36" fillId="19" borderId="0" xfId="18" applyNumberFormat="1" applyFont="1" applyFill="1" applyBorder="1" applyAlignment="1">
      <alignment vertical="top"/>
    </xf>
    <xf numFmtId="171" fontId="15" fillId="19" borderId="16" xfId="18" applyNumberFormat="1" applyFont="1" applyFill="1" applyBorder="1" applyAlignment="1">
      <alignment vertical="top"/>
    </xf>
    <xf numFmtId="171" fontId="15" fillId="19" borderId="5" xfId="18" applyNumberFormat="1" applyFont="1" applyFill="1" applyBorder="1" applyAlignment="1">
      <alignment vertical="top"/>
    </xf>
    <xf numFmtId="171" fontId="15" fillId="19" borderId="11" xfId="18" applyNumberFormat="1" applyFont="1" applyFill="1" applyBorder="1" applyAlignment="1">
      <alignment vertical="top"/>
    </xf>
    <xf numFmtId="171" fontId="14" fillId="19" borderId="5" xfId="18" applyNumberFormat="1" applyFont="1" applyFill="1" applyBorder="1" applyAlignment="1">
      <alignment vertical="top"/>
    </xf>
    <xf numFmtId="171" fontId="14" fillId="19" borderId="0" xfId="0" applyNumberFormat="1" applyFont="1" applyFill="1" applyBorder="1"/>
    <xf numFmtId="9" fontId="14" fillId="19" borderId="0" xfId="19" applyFont="1" applyFill="1" applyBorder="1"/>
    <xf numFmtId="10" fontId="14" fillId="19" borderId="11" xfId="19" applyNumberFormat="1" applyFont="1" applyFill="1" applyBorder="1"/>
    <xf numFmtId="171" fontId="14" fillId="19" borderId="0" xfId="18" quotePrefix="1" applyNumberFormat="1" applyFont="1" applyFill="1" applyBorder="1" applyAlignment="1">
      <alignment horizontal="right" vertical="top"/>
    </xf>
    <xf numFmtId="171" fontId="15" fillId="19" borderId="0" xfId="18" quotePrefix="1" applyNumberFormat="1" applyFont="1" applyFill="1" applyBorder="1" applyAlignment="1">
      <alignment horizontal="right" vertical="top"/>
    </xf>
    <xf numFmtId="171" fontId="14" fillId="19" borderId="0" xfId="18" applyNumberFormat="1" applyFont="1" applyFill="1" applyBorder="1" applyAlignment="1">
      <alignment horizontal="right" vertical="top"/>
    </xf>
    <xf numFmtId="0" fontId="63" fillId="21" borderId="0" xfId="0" applyFont="1" applyFill="1" applyAlignment="1">
      <alignment horizontal="right" vertical="center" wrapText="1"/>
    </xf>
    <xf numFmtId="172" fontId="2" fillId="0" borderId="0" xfId="18" applyNumberFormat="1" applyFont="1"/>
    <xf numFmtId="0" fontId="63" fillId="21" borderId="25" xfId="0" applyFont="1" applyFill="1" applyBorder="1" applyAlignment="1">
      <alignment vertical="center" wrapText="1"/>
    </xf>
    <xf numFmtId="0" fontId="63" fillId="21" borderId="25" xfId="0" applyFont="1" applyFill="1" applyBorder="1" applyAlignment="1">
      <alignment horizontal="right" vertical="center" wrapText="1"/>
    </xf>
    <xf numFmtId="14" fontId="63" fillId="21" borderId="2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2" fillId="20" borderId="0" xfId="0" applyFont="1" applyFill="1" applyAlignment="1">
      <alignment horizontal="right" vertical="center" wrapText="1"/>
    </xf>
    <xf numFmtId="0" fontId="2" fillId="0" borderId="25" xfId="0" applyFont="1" applyBorder="1" applyAlignment="1">
      <alignment vertical="center" wrapText="1"/>
    </xf>
    <xf numFmtId="0" fontId="2" fillId="0" borderId="25" xfId="0" applyFont="1" applyBorder="1" applyAlignment="1">
      <alignment horizontal="right" vertical="center" wrapText="1"/>
    </xf>
    <xf numFmtId="0" fontId="2" fillId="20" borderId="25" xfId="0" applyFont="1" applyFill="1" applyBorder="1" applyAlignment="1">
      <alignment horizontal="right" vertical="center" wrapText="1"/>
    </xf>
    <xf numFmtId="9" fontId="2" fillId="20" borderId="0" xfId="0" applyNumberFormat="1" applyFont="1" applyFill="1" applyAlignment="1">
      <alignment horizontal="right" vertical="center" wrapText="1"/>
    </xf>
    <xf numFmtId="9" fontId="2" fillId="0" borderId="0" xfId="0" applyNumberFormat="1" applyFont="1" applyAlignment="1">
      <alignment horizontal="right" vertical="center" wrapText="1"/>
    </xf>
    <xf numFmtId="9" fontId="2" fillId="20" borderId="25" xfId="0" applyNumberFormat="1" applyFont="1" applyFill="1" applyBorder="1" applyAlignment="1">
      <alignment horizontal="right" vertical="center" wrapText="1"/>
    </xf>
    <xf numFmtId="9" fontId="2" fillId="0" borderId="25" xfId="0" applyNumberFormat="1" applyFont="1" applyBorder="1" applyAlignment="1">
      <alignment horizontal="right" vertical="center" wrapText="1"/>
    </xf>
    <xf numFmtId="10" fontId="2" fillId="20" borderId="0" xfId="0" applyNumberFormat="1" applyFont="1" applyFill="1" applyAlignment="1">
      <alignment horizontal="right" vertical="center" wrapText="1"/>
    </xf>
    <xf numFmtId="10" fontId="2" fillId="0" borderId="0" xfId="0" applyNumberFormat="1" applyFont="1" applyAlignment="1">
      <alignment horizontal="right" vertical="center" wrapText="1"/>
    </xf>
    <xf numFmtId="0" fontId="2" fillId="20" borderId="25" xfId="0" applyFont="1" applyFill="1" applyBorder="1" applyAlignment="1">
      <alignment vertical="center" wrapText="1"/>
    </xf>
    <xf numFmtId="0" fontId="65" fillId="0" borderId="0" xfId="0" applyFont="1" applyAlignment="1">
      <alignment horizontal="left" vertical="center" wrapText="1" indent="2"/>
    </xf>
    <xf numFmtId="0" fontId="65" fillId="0" borderId="0" xfId="0" applyFont="1" applyAlignment="1">
      <alignment horizontal="left" vertical="center" wrapText="1" indent="1"/>
    </xf>
    <xf numFmtId="0" fontId="65" fillId="0" borderId="0" xfId="0" applyFont="1" applyAlignment="1">
      <alignment vertical="center" wrapText="1"/>
    </xf>
    <xf numFmtId="0" fontId="2" fillId="0" borderId="27" xfId="0" applyFont="1" applyBorder="1" applyAlignment="1">
      <alignment vertical="center" wrapText="1"/>
    </xf>
    <xf numFmtId="0" fontId="2" fillId="0" borderId="27" xfId="0" applyFont="1" applyBorder="1" applyAlignment="1">
      <alignment horizontal="right" vertical="center" wrapText="1"/>
    </xf>
    <xf numFmtId="0" fontId="2" fillId="20" borderId="27" xfId="0" applyFont="1" applyFill="1" applyBorder="1" applyAlignment="1">
      <alignment horizontal="right" vertical="center" wrapText="1"/>
    </xf>
    <xf numFmtId="0" fontId="64" fillId="0" borderId="0" xfId="0" applyFont="1" applyAlignment="1">
      <alignment horizontal="right" vertical="center" wrapText="1"/>
    </xf>
    <xf numFmtId="0" fontId="64" fillId="0" borderId="25" xfId="0" applyFont="1" applyBorder="1" applyAlignment="1">
      <alignment horizontal="right" vertical="center" wrapText="1"/>
    </xf>
    <xf numFmtId="0" fontId="66" fillId="21" borderId="0" xfId="0" applyFont="1" applyFill="1" applyAlignment="1">
      <alignment vertical="center" wrapText="1"/>
    </xf>
    <xf numFmtId="0" fontId="67" fillId="0" borderId="0" xfId="0" applyFont="1" applyFill="1" applyBorder="1" applyAlignment="1">
      <alignment horizontal="left"/>
    </xf>
    <xf numFmtId="0" fontId="68" fillId="0" borderId="0" xfId="0" applyFont="1" applyFill="1" applyBorder="1" applyAlignment="1">
      <alignment horizontal="center" vertical="center"/>
    </xf>
    <xf numFmtId="9" fontId="14" fillId="19" borderId="0" xfId="19" applyFont="1" applyFill="1" applyBorder="1" applyAlignment="1">
      <alignment horizontal="right"/>
    </xf>
    <xf numFmtId="9" fontId="15" fillId="0" borderId="0" xfId="19" applyFont="1" applyFill="1" applyBorder="1" applyAlignment="1">
      <alignment horizontal="right"/>
    </xf>
    <xf numFmtId="0" fontId="56" fillId="19" borderId="0" xfId="0" applyFont="1" applyFill="1" applyAlignment="1">
      <alignment horizontal="right" vertical="center" wrapText="1"/>
    </xf>
    <xf numFmtId="0" fontId="56" fillId="19" borderId="22" xfId="0" applyFont="1" applyFill="1" applyBorder="1" applyAlignment="1">
      <alignment horizontal="right" vertical="center" wrapText="1"/>
    </xf>
    <xf numFmtId="0" fontId="56" fillId="19" borderId="24" xfId="0" applyFont="1" applyFill="1" applyBorder="1" applyAlignment="1">
      <alignment horizontal="right" vertical="center" wrapText="1"/>
    </xf>
    <xf numFmtId="0" fontId="58" fillId="19" borderId="0" xfId="0" applyFont="1" applyFill="1" applyAlignment="1">
      <alignment horizontal="right" vertical="center" wrapText="1"/>
    </xf>
    <xf numFmtId="0" fontId="59" fillId="19" borderId="0" xfId="0" applyFont="1" applyFill="1" applyAlignment="1">
      <alignment horizontal="right" vertical="center" wrapText="1"/>
    </xf>
    <xf numFmtId="0" fontId="56" fillId="19" borderId="23" xfId="0" applyFont="1" applyFill="1" applyBorder="1" applyAlignment="1">
      <alignment horizontal="right" vertical="center" wrapText="1"/>
    </xf>
    <xf numFmtId="9" fontId="56" fillId="19" borderId="0" xfId="0" applyNumberFormat="1" applyFont="1" applyFill="1" applyAlignment="1">
      <alignment horizontal="right" vertical="center" wrapText="1"/>
    </xf>
    <xf numFmtId="9" fontId="56" fillId="19" borderId="22" xfId="0" applyNumberFormat="1" applyFont="1" applyFill="1" applyBorder="1" applyAlignment="1">
      <alignment horizontal="right" vertical="center" wrapText="1"/>
    </xf>
    <xf numFmtId="0" fontId="53" fillId="0" borderId="0" xfId="0" applyFont="1" applyAlignment="1">
      <alignment horizontal="right" vertical="center" wrapText="1"/>
    </xf>
    <xf numFmtId="0" fontId="53" fillId="0" borderId="22" xfId="0" applyFont="1" applyBorder="1" applyAlignment="1">
      <alignment horizontal="right" vertical="center" wrapText="1"/>
    </xf>
    <xf numFmtId="14" fontId="53" fillId="0" borderId="0" xfId="0" applyNumberFormat="1" applyFont="1" applyAlignment="1">
      <alignment horizontal="right" vertical="center" wrapText="1"/>
    </xf>
    <xf numFmtId="14" fontId="53" fillId="0" borderId="22" xfId="0" applyNumberFormat="1" applyFont="1" applyBorder="1" applyAlignment="1">
      <alignment horizontal="right" vertical="center" wrapText="1"/>
    </xf>
    <xf numFmtId="0" fontId="60" fillId="0" borderId="0" xfId="0" applyFont="1" applyAlignment="1">
      <alignment vertical="center" wrapText="1"/>
    </xf>
    <xf numFmtId="0" fontId="60" fillId="0" borderId="22" xfId="0" applyFont="1" applyBorder="1" applyAlignment="1">
      <alignment vertical="center" wrapText="1"/>
    </xf>
    <xf numFmtId="0" fontId="56" fillId="19" borderId="23" xfId="0" applyFont="1" applyFill="1" applyBorder="1" applyAlignment="1">
      <alignment horizontal="right" vertical="center" wrapText="1"/>
    </xf>
    <xf numFmtId="0" fontId="56" fillId="0" borderId="23" xfId="0" applyFont="1" applyBorder="1" applyAlignment="1">
      <alignment horizontal="right" vertical="center" wrapText="1"/>
    </xf>
    <xf numFmtId="0" fontId="56" fillId="21" borderId="23" xfId="0" applyFont="1" applyFill="1" applyBorder="1" applyAlignment="1">
      <alignment horizontal="right" vertical="center" wrapText="1"/>
    </xf>
    <xf numFmtId="0" fontId="56" fillId="19" borderId="0" xfId="0" applyFont="1" applyFill="1" applyAlignment="1">
      <alignment horizontal="right" vertical="center" wrapText="1"/>
    </xf>
    <xf numFmtId="0" fontId="56" fillId="0" borderId="0" xfId="0" applyFont="1" applyAlignment="1">
      <alignment horizontal="right" vertical="center" wrapText="1"/>
    </xf>
    <xf numFmtId="0" fontId="56" fillId="21" borderId="0" xfId="0" applyFont="1" applyFill="1" applyAlignment="1">
      <alignment horizontal="right" vertical="center" wrapText="1"/>
    </xf>
    <xf numFmtId="0" fontId="56" fillId="21" borderId="11" xfId="0" applyFont="1" applyFill="1" applyBorder="1" applyAlignment="1">
      <alignment horizontal="right" vertical="center" wrapText="1"/>
    </xf>
    <xf numFmtId="0" fontId="56" fillId="0" borderId="11" xfId="0" applyFont="1" applyBorder="1" applyAlignment="1">
      <alignment horizontal="right" vertical="center" wrapText="1"/>
    </xf>
    <xf numFmtId="0" fontId="56" fillId="0" borderId="0" xfId="0" applyFont="1" applyAlignment="1">
      <alignment horizontal="left" vertical="center" wrapText="1"/>
    </xf>
    <xf numFmtId="0" fontId="56" fillId="0" borderId="23" xfId="0" applyFont="1" applyBorder="1" applyAlignment="1">
      <alignment horizontal="left" vertical="center" wrapText="1"/>
    </xf>
    <xf numFmtId="0" fontId="56" fillId="19" borderId="11" xfId="0" applyFont="1" applyFill="1" applyBorder="1" applyAlignment="1">
      <alignment horizontal="right" vertical="center" wrapText="1"/>
    </xf>
    <xf numFmtId="0" fontId="46" fillId="0" borderId="0" xfId="0" applyFont="1" applyFill="1" applyBorder="1" applyAlignment="1">
      <alignment horizontal="center" vertical="center"/>
    </xf>
    <xf numFmtId="0" fontId="14" fillId="0" borderId="0" xfId="13" applyFont="1" applyFill="1" applyBorder="1" applyAlignment="1">
      <alignment horizontal="left" vertical="top"/>
    </xf>
    <xf numFmtId="0" fontId="38" fillId="0" borderId="3" xfId="0" applyFont="1" applyBorder="1" applyAlignment="1">
      <alignment horizontal="left" vertical="center" wrapText="1"/>
    </xf>
    <xf numFmtId="0" fontId="14" fillId="0" borderId="18" xfId="13" applyFont="1" applyFill="1" applyBorder="1" applyAlignment="1">
      <alignment horizontal="left" vertical="top"/>
    </xf>
    <xf numFmtId="0" fontId="2" fillId="0" borderId="0" xfId="0" applyFont="1" applyAlignment="1">
      <alignment horizontal="right" vertical="center" wrapText="1"/>
    </xf>
    <xf numFmtId="0" fontId="2" fillId="0" borderId="26" xfId="0" applyFont="1" applyBorder="1" applyAlignment="1">
      <alignment horizontal="right" vertical="center" wrapText="1"/>
    </xf>
    <xf numFmtId="0" fontId="2" fillId="0" borderId="25" xfId="0" applyFont="1" applyBorder="1" applyAlignment="1">
      <alignment horizontal="right" vertical="center" wrapText="1"/>
    </xf>
  </cellXfs>
  <cellStyles count="53">
    <cellStyle name="AM_For_Lev1" xfId="20"/>
    <cellStyle name="Border" xfId="21"/>
    <cellStyle name="Comma" xfId="18" builtinId="3"/>
    <cellStyle name="Comma [0] 2" xfId="22"/>
    <cellStyle name="Comma 2" xfId="23"/>
    <cellStyle name="Currency [0] 2" xfId="24"/>
    <cellStyle name="Currency 2" xfId="25"/>
    <cellStyle name="Dim3" xfId="26"/>
    <cellStyle name="Dim3 Descrip." xfId="27"/>
    <cellStyle name="Filip" xfId="17"/>
    <cellStyle name="Global level 1 Numeric" xfId="28"/>
    <cellStyle name="Global level 1 text" xfId="29"/>
    <cellStyle name="Global level 2 WhereOf" xfId="30"/>
    <cellStyle name="Global level 2 Whereof numeric" xfId="31"/>
    <cellStyle name="Global Total numeric" xfId="32"/>
    <cellStyle name="Global totals" xfId="33"/>
    <cellStyle name="GRS_For_Lev1" xfId="34"/>
    <cellStyle name="Hid_Border" xfId="35"/>
    <cellStyle name="Hidden" xfId="1"/>
    <cellStyle name="Hidden 2" xfId="36"/>
    <cellStyle name="HiddenAnchor" xfId="2"/>
    <cellStyle name="Level 1 - Numeric" xfId="3"/>
    <cellStyle name="Level 1 - Text" xfId="4"/>
    <cellStyle name="Level 2 -  Text" xfId="5"/>
    <cellStyle name="Level 2 - Numeric" xfId="6"/>
    <cellStyle name="Level 3 - Numeric" xfId="7"/>
    <cellStyle name="Level 3 - Text" xfId="8"/>
    <cellStyle name="Level 4 - Numeric" xfId="9"/>
    <cellStyle name="Level 4 - Text" xfId="10"/>
    <cellStyle name="Manual0D" xfId="37"/>
    <cellStyle name="N0d_Normal" xfId="38"/>
    <cellStyle name="N2d_Normal" xfId="39"/>
    <cellStyle name="Normal" xfId="0" builtinId="0"/>
    <cellStyle name="Normal 2" xfId="13"/>
    <cellStyle name="Not applicable" xfId="40"/>
    <cellStyle name="NumBottomRight" xfId="41"/>
    <cellStyle name="NumTopLeft" xfId="42"/>
    <cellStyle name="Parametres title" xfId="43"/>
    <cellStyle name="Parametres values" xfId="44"/>
    <cellStyle name="Percent" xfId="19" builtinId="5"/>
    <cellStyle name="Protected" xfId="11"/>
    <cellStyle name="Rec_Det_N0D" xfId="45"/>
    <cellStyle name="Rep_For_Lev0" xfId="46"/>
    <cellStyle name="TextIndent0" xfId="15"/>
    <cellStyle name="TextIndent1" xfId="16"/>
    <cellStyle name="TextIndent2" xfId="47"/>
    <cellStyle name="Titel" xfId="48"/>
    <cellStyle name="Title_Border" xfId="14"/>
    <cellStyle name="Txt_Level1" xfId="49"/>
    <cellStyle name="TxtBottomRight" xfId="50"/>
    <cellStyle name="TxtTopLeft" xfId="51"/>
    <cellStyle name="Unprotected" xfId="12"/>
    <cellStyle name="WhereOf" xfId="52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FFFF99"/>
      <color rgb="FFC0C0C0"/>
      <color rgb="FF3BAEE1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318298</xdr:colOff>
      <xdr:row>42</xdr:row>
      <xdr:rowOff>88254</xdr:rowOff>
    </xdr:from>
    <xdr:ext cx="5387175" cy="472749"/>
    <xdr:sp macro="" textlink="">
      <xdr:nvSpPr>
        <xdr:cNvPr id="2" name="Notched Right Arrow 1"/>
        <xdr:cNvSpPr/>
      </xdr:nvSpPr>
      <xdr:spPr>
        <a:xfrm rot="10800000" flipV="1">
          <a:off x="7140579" y="7589192"/>
          <a:ext cx="5387175" cy="47274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1.Select  requested report level ,</a:t>
          </a:r>
          <a:r>
            <a:rPr lang="nl-BE" sz="1400" b="1" baseline="0"/>
            <a:t> currency and unit + shift F9</a:t>
          </a:r>
          <a:endParaRPr lang="nl-BE" sz="1400" b="1"/>
        </a:p>
      </xdr:txBody>
    </xdr:sp>
    <xdr:clientData/>
  </xdr:oneCellAnchor>
  <xdr:oneCellAnchor>
    <xdr:from>
      <xdr:col>13</xdr:col>
      <xdr:colOff>333377</xdr:colOff>
      <xdr:row>66</xdr:row>
      <xdr:rowOff>166686</xdr:rowOff>
    </xdr:from>
    <xdr:ext cx="6418205" cy="416719"/>
    <xdr:sp macro="" textlink="">
      <xdr:nvSpPr>
        <xdr:cNvPr id="5" name="Notched Right Arrow 4"/>
        <xdr:cNvSpPr/>
      </xdr:nvSpPr>
      <xdr:spPr>
        <a:xfrm rot="10800000" flipV="1">
          <a:off x="13513596" y="1714499"/>
          <a:ext cx="6418205" cy="41671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2. Select Period</a:t>
          </a:r>
          <a:r>
            <a:rPr lang="nl-BE" sz="1400" b="1" baseline="0"/>
            <a:t> (last month of the quarter) + shift F9 to refresh sheet</a:t>
          </a:r>
          <a:r>
            <a:rPr lang="nl-BE" sz="1400" b="1"/>
            <a:t> 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ReadMeAppMgt"/>
  <dimension ref="A1:D58"/>
  <sheetViews>
    <sheetView showGridLines="0" workbookViewId="0">
      <selection activeCell="A11" sqref="A11"/>
    </sheetView>
  </sheetViews>
  <sheetFormatPr defaultColWidth="9.140625" defaultRowHeight="12.75" x14ac:dyDescent="0.2"/>
  <cols>
    <col min="1" max="1" width="32" customWidth="1"/>
    <col min="2" max="2" width="25.28515625" customWidth="1"/>
    <col min="3" max="3" width="31.85546875" customWidth="1"/>
    <col min="4" max="4" width="61.5703125" customWidth="1"/>
  </cols>
  <sheetData>
    <row r="1" spans="1:3" s="7" customFormat="1" x14ac:dyDescent="0.2">
      <c r="A1" s="7" t="s">
        <v>11</v>
      </c>
    </row>
    <row r="2" spans="1:3" s="7" customFormat="1" x14ac:dyDescent="0.2">
      <c r="B2" t="s">
        <v>14</v>
      </c>
      <c r="C2" s="26" t="s">
        <v>102</v>
      </c>
    </row>
    <row r="3" spans="1:3" x14ac:dyDescent="0.2">
      <c r="B3" t="s">
        <v>12</v>
      </c>
      <c r="C3" s="36" t="s">
        <v>207</v>
      </c>
    </row>
    <row r="4" spans="1:3" x14ac:dyDescent="0.2">
      <c r="B4" t="s">
        <v>13</v>
      </c>
      <c r="C4" s="36" t="s">
        <v>208</v>
      </c>
    </row>
    <row r="6" spans="1:3" x14ac:dyDescent="0.2">
      <c r="A6" s="7"/>
    </row>
    <row r="7" spans="1:3" x14ac:dyDescent="0.2">
      <c r="A7" s="42"/>
    </row>
    <row r="8" spans="1:3" s="11" customFormat="1" x14ac:dyDescent="0.2">
      <c r="A8" s="22"/>
    </row>
    <row r="9" spans="1:3" s="11" customFormat="1" x14ac:dyDescent="0.2">
      <c r="A9" s="22"/>
    </row>
    <row r="10" spans="1:3" s="11" customFormat="1" x14ac:dyDescent="0.2">
      <c r="A10" s="92" t="s">
        <v>285</v>
      </c>
    </row>
    <row r="11" spans="1:3" s="11" customFormat="1" x14ac:dyDescent="0.2">
      <c r="A11" s="22"/>
    </row>
    <row r="12" spans="1:3" s="11" customFormat="1" x14ac:dyDescent="0.2">
      <c r="A12" s="7"/>
    </row>
    <row r="13" spans="1:3" s="42" customFormat="1" x14ac:dyDescent="0.2">
      <c r="A13" s="7"/>
    </row>
    <row r="14" spans="1:3" s="42" customFormat="1" x14ac:dyDescent="0.2">
      <c r="A14" s="7"/>
    </row>
    <row r="15" spans="1:3" s="92" customFormat="1" x14ac:dyDescent="0.2">
      <c r="A15" s="7"/>
    </row>
    <row r="16" spans="1:3" s="42" customFormat="1" x14ac:dyDescent="0.2">
      <c r="A16" s="7"/>
    </row>
    <row r="17" spans="1:3" s="11" customFormat="1" x14ac:dyDescent="0.2">
      <c r="A17" s="7"/>
      <c r="B17" s="10"/>
    </row>
    <row r="18" spans="1:3" s="11" customFormat="1" x14ac:dyDescent="0.2">
      <c r="A18" s="7"/>
      <c r="B18" s="42"/>
      <c r="C18" s="42"/>
    </row>
    <row r="19" spans="1:3" s="11" customFormat="1" x14ac:dyDescent="0.2">
      <c r="A19" s="7"/>
      <c r="C19" s="42"/>
    </row>
    <row r="20" spans="1:3" s="11" customFormat="1" ht="15.75" x14ac:dyDescent="0.25">
      <c r="A20" s="13"/>
      <c r="B20" s="13"/>
      <c r="C20" s="42"/>
    </row>
    <row r="21" spans="1:3" s="11" customFormat="1" x14ac:dyDescent="0.2">
      <c r="A21" s="7"/>
      <c r="C21" s="42"/>
    </row>
    <row r="22" spans="1:3" s="11" customFormat="1" x14ac:dyDescent="0.2">
      <c r="A22" s="7"/>
    </row>
    <row r="23" spans="1:3" s="11" customFormat="1" x14ac:dyDescent="0.2">
      <c r="A23" s="7"/>
      <c r="B23" s="42"/>
    </row>
    <row r="24" spans="1:3" s="11" customFormat="1" x14ac:dyDescent="0.2">
      <c r="A24" s="7"/>
      <c r="B24" s="10"/>
    </row>
    <row r="25" spans="1:3" s="11" customFormat="1" x14ac:dyDescent="0.2">
      <c r="A25" s="7"/>
    </row>
    <row r="26" spans="1:3" s="11" customFormat="1" x14ac:dyDescent="0.2">
      <c r="A26" s="7"/>
    </row>
    <row r="27" spans="1:3" s="11" customFormat="1" x14ac:dyDescent="0.2">
      <c r="A27" s="7"/>
      <c r="B27" s="42"/>
      <c r="C27" s="92"/>
    </row>
    <row r="28" spans="1:3" s="11" customFormat="1" x14ac:dyDescent="0.2">
      <c r="A28" s="7"/>
      <c r="C28" s="42"/>
    </row>
    <row r="29" spans="1:3" s="11" customFormat="1" x14ac:dyDescent="0.2">
      <c r="A29" s="14"/>
      <c r="B29" s="15"/>
      <c r="C29" s="42"/>
    </row>
    <row r="30" spans="1:3" s="11" customFormat="1" x14ac:dyDescent="0.2">
      <c r="A30" s="14"/>
      <c r="B30" s="15"/>
      <c r="C30" s="42"/>
    </row>
    <row r="31" spans="1:3" s="11" customFormat="1" x14ac:dyDescent="0.2">
      <c r="A31" s="14"/>
      <c r="B31" s="15"/>
    </row>
    <row r="32" spans="1:3" s="11" customFormat="1" x14ac:dyDescent="0.2">
      <c r="A32" s="14"/>
      <c r="B32" s="15"/>
    </row>
    <row r="33" spans="1:3" s="11" customFormat="1" x14ac:dyDescent="0.2">
      <c r="A33" s="7"/>
    </row>
    <row r="34" spans="1:3" s="11" customFormat="1" x14ac:dyDescent="0.2">
      <c r="A34" s="7"/>
    </row>
    <row r="35" spans="1:3" s="42" customFormat="1" x14ac:dyDescent="0.2">
      <c r="A35" s="14"/>
    </row>
    <row r="36" spans="1:3" s="11" customFormat="1" x14ac:dyDescent="0.2">
      <c r="B36" s="10"/>
      <c r="C36" s="42"/>
    </row>
    <row r="37" spans="1:3" s="11" customFormat="1" x14ac:dyDescent="0.2">
      <c r="A37" s="7"/>
      <c r="C37" s="42"/>
    </row>
    <row r="38" spans="1:3" s="11" customFormat="1" x14ac:dyDescent="0.2">
      <c r="A38" s="7"/>
      <c r="C38" s="42"/>
    </row>
    <row r="39" spans="1:3" s="11" customFormat="1" x14ac:dyDescent="0.2">
      <c r="A39" s="14"/>
      <c r="C39" s="42"/>
    </row>
    <row r="40" spans="1:3" s="11" customFormat="1" x14ac:dyDescent="0.2">
      <c r="A40" s="7"/>
      <c r="C40" s="42"/>
    </row>
    <row r="41" spans="1:3" s="11" customFormat="1" x14ac:dyDescent="0.2">
      <c r="A41" s="7"/>
    </row>
    <row r="42" spans="1:3" s="11" customFormat="1" ht="12.75" customHeight="1" x14ac:dyDescent="0.2">
      <c r="A42" s="14"/>
      <c r="B42" s="42"/>
    </row>
    <row r="43" spans="1:3" s="11" customFormat="1" x14ac:dyDescent="0.2">
      <c r="A43" s="7"/>
    </row>
    <row r="44" spans="1:3" s="42" customFormat="1" x14ac:dyDescent="0.2">
      <c r="A44" s="7"/>
    </row>
    <row r="45" spans="1:3" s="11" customFormat="1" x14ac:dyDescent="0.2">
      <c r="A45" s="7"/>
    </row>
    <row r="46" spans="1:3" s="11" customFormat="1" x14ac:dyDescent="0.2">
      <c r="A46" s="7"/>
      <c r="B46" s="42"/>
      <c r="C46" s="42"/>
    </row>
    <row r="47" spans="1:3" x14ac:dyDescent="0.2">
      <c r="A47" s="7"/>
      <c r="B47" s="11"/>
      <c r="C47" s="42"/>
    </row>
    <row r="48" spans="1:3" x14ac:dyDescent="0.2">
      <c r="A48" s="7"/>
      <c r="C48" s="42"/>
    </row>
    <row r="49" spans="1:4" x14ac:dyDescent="0.2">
      <c r="A49" s="7"/>
      <c r="B49" s="10"/>
    </row>
    <row r="50" spans="1:4" x14ac:dyDescent="0.2">
      <c r="A50" s="7"/>
      <c r="B50" s="42"/>
    </row>
    <row r="51" spans="1:4" x14ac:dyDescent="0.2">
      <c r="A51" s="7"/>
      <c r="D51" s="11"/>
    </row>
    <row r="52" spans="1:4" x14ac:dyDescent="0.2">
      <c r="A52" s="7"/>
      <c r="D52" s="11"/>
    </row>
    <row r="53" spans="1:4" x14ac:dyDescent="0.2">
      <c r="A53" s="7"/>
      <c r="B53" s="10"/>
      <c r="D53" s="11"/>
    </row>
    <row r="54" spans="1:4" x14ac:dyDescent="0.2">
      <c r="A54" s="7"/>
    </row>
    <row r="55" spans="1:4" x14ac:dyDescent="0.2">
      <c r="A55" s="7"/>
    </row>
    <row r="58" spans="1:4" s="7" customFormat="1" x14ac:dyDescent="0.2"/>
  </sheetData>
  <dataConsolidate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arameters">
    <tabColor theme="5" tint="0.39997558519241921"/>
    <pageSetUpPr fitToPage="1"/>
  </sheetPr>
  <dimension ref="A1:AP86"/>
  <sheetViews>
    <sheetView showGridLines="0" topLeftCell="D41" zoomScaleNormal="100" workbookViewId="0">
      <selection activeCell="F2" sqref="F2"/>
    </sheetView>
  </sheetViews>
  <sheetFormatPr defaultColWidth="9.140625" defaultRowHeight="12.75" outlineLevelRow="1" outlineLevelCol="1" x14ac:dyDescent="0.2"/>
  <cols>
    <col min="1" max="1" width="35.5703125" style="28" hidden="1" customWidth="1" outlineLevel="1"/>
    <col min="2" max="2" width="28.5703125" style="28" hidden="1" customWidth="1" outlineLevel="1"/>
    <col min="3" max="3" width="33.85546875" style="28" hidden="1" customWidth="1" outlineLevel="1"/>
    <col min="4" max="4" width="28.85546875" style="20" customWidth="1" collapsed="1"/>
    <col min="5" max="5" width="34.7109375" style="16" customWidth="1"/>
    <col min="6" max="6" width="36.140625" style="9" customWidth="1"/>
    <col min="7" max="8" width="18.85546875" style="9" hidden="1" customWidth="1" outlineLevel="1"/>
    <col min="9" max="9" width="13.7109375" style="9" hidden="1" customWidth="1" outlineLevel="1"/>
    <col min="10" max="10" width="13.28515625" style="9" hidden="1" customWidth="1" outlineLevel="1"/>
    <col min="11" max="11" width="11.7109375" style="9" hidden="1" customWidth="1" outlineLevel="1"/>
    <col min="12" max="12" width="12.28515625" style="9" hidden="1" customWidth="1" outlineLevel="1"/>
    <col min="13" max="13" width="27" style="9" hidden="1" customWidth="1" outlineLevel="1"/>
    <col min="14" max="14" width="33.85546875" style="16" customWidth="1" collapsed="1"/>
    <col min="15" max="15" width="9.5703125" style="16" customWidth="1"/>
    <col min="16" max="16" width="9.140625" style="16"/>
    <col min="17" max="17" width="13.140625" style="16" bestFit="1" customWidth="1"/>
    <col min="18" max="19" width="9.140625" style="16"/>
    <col min="20" max="20" width="12.140625" style="16" customWidth="1"/>
    <col min="21" max="30" width="9.140625" style="16"/>
    <col min="31" max="31" width="11.42578125" style="16" customWidth="1"/>
    <col min="32" max="34" width="9.140625" style="16"/>
    <col min="35" max="35" width="16.42578125" style="16" customWidth="1"/>
    <col min="36" max="40" width="9.140625" style="16"/>
    <col min="41" max="41" width="10.5703125" style="16" bestFit="1" customWidth="1"/>
    <col min="42" max="16384" width="9.140625" style="16"/>
  </cols>
  <sheetData>
    <row r="1" spans="1:42" s="12" customFormat="1" hidden="1" outlineLevel="1" x14ac:dyDescent="0.2">
      <c r="A1" s="19"/>
      <c r="B1" s="19" t="s">
        <v>103</v>
      </c>
      <c r="C1" s="19"/>
      <c r="D1" s="19"/>
      <c r="E1" s="19" t="s">
        <v>104</v>
      </c>
      <c r="F1" s="19" t="s">
        <v>105</v>
      </c>
      <c r="G1" s="19"/>
      <c r="H1" s="19"/>
      <c r="I1" s="19"/>
      <c r="J1" s="19"/>
      <c r="K1" s="19"/>
      <c r="L1" s="19"/>
      <c r="M1" s="19"/>
      <c r="O1" s="62" t="s">
        <v>5</v>
      </c>
      <c r="P1" s="63">
        <v>2</v>
      </c>
      <c r="Q1" s="64" t="s">
        <v>215</v>
      </c>
      <c r="R1" s="65" t="s">
        <v>243</v>
      </c>
      <c r="S1" s="66">
        <v>12</v>
      </c>
      <c r="T1" s="64" t="s">
        <v>216</v>
      </c>
      <c r="U1" s="65" t="s">
        <v>156</v>
      </c>
      <c r="V1" s="66">
        <v>4</v>
      </c>
      <c r="W1" s="67"/>
      <c r="X1" s="68"/>
      <c r="Y1" s="67"/>
      <c r="Z1" s="67" t="s">
        <v>300</v>
      </c>
      <c r="AA1" s="67"/>
      <c r="AB1" s="67" t="s">
        <v>264</v>
      </c>
      <c r="AC1" s="67"/>
      <c r="AD1" s="67"/>
      <c r="AE1" s="67" t="s">
        <v>51</v>
      </c>
      <c r="AF1" s="67" t="s">
        <v>206</v>
      </c>
      <c r="AG1" s="67"/>
      <c r="AH1" s="168" t="s">
        <v>51</v>
      </c>
      <c r="AI1" s="16" t="s">
        <v>320</v>
      </c>
      <c r="AJ1" s="16" t="s">
        <v>295</v>
      </c>
      <c r="AK1" s="12" t="s">
        <v>279</v>
      </c>
      <c r="AL1" s="12" t="s">
        <v>282</v>
      </c>
    </row>
    <row r="2" spans="1:42" s="12" customFormat="1" hidden="1" outlineLevel="1" x14ac:dyDescent="0.2">
      <c r="A2" s="19"/>
      <c r="B2" s="19" t="s">
        <v>69</v>
      </c>
      <c r="C2" s="19" t="s">
        <v>106</v>
      </c>
      <c r="D2" s="19"/>
      <c r="E2" s="19" t="s">
        <v>107</v>
      </c>
      <c r="F2" s="19" t="e">
        <f ca="1">_xll.DBRA(Server_P&amp;":}Clients",_xll.TM1USER(Server_P),"}TM1_DefaultDisplayValue")</f>
        <v>#NAME?</v>
      </c>
      <c r="G2" s="19"/>
      <c r="H2" s="19"/>
      <c r="I2" s="19"/>
      <c r="J2" s="19"/>
      <c r="K2" s="19"/>
      <c r="L2" s="19"/>
      <c r="M2" s="19"/>
      <c r="O2" s="69" t="s">
        <v>245</v>
      </c>
      <c r="P2" s="70"/>
      <c r="Q2" s="47" t="s">
        <v>223</v>
      </c>
      <c r="R2" s="48" t="s">
        <v>250</v>
      </c>
      <c r="S2" s="71"/>
      <c r="T2" s="47" t="s">
        <v>222</v>
      </c>
      <c r="U2" s="48" t="s">
        <v>162</v>
      </c>
      <c r="V2" s="71"/>
      <c r="W2" s="67"/>
      <c r="X2" s="68" t="s">
        <v>217</v>
      </c>
      <c r="Y2" s="67" t="s">
        <v>101</v>
      </c>
      <c r="Z2" s="67" t="s">
        <v>69</v>
      </c>
      <c r="AA2" s="67"/>
      <c r="AB2" s="67" t="s">
        <v>233</v>
      </c>
      <c r="AC2" s="67"/>
      <c r="AD2" s="67"/>
      <c r="AE2" s="67" t="s">
        <v>308</v>
      </c>
      <c r="AF2" s="67" t="s">
        <v>310</v>
      </c>
      <c r="AG2" s="67"/>
      <c r="AH2" s="16" t="s">
        <v>308</v>
      </c>
      <c r="AI2" s="16" t="s">
        <v>321</v>
      </c>
      <c r="AJ2" s="16" t="s">
        <v>296</v>
      </c>
      <c r="AK2" s="12" t="s">
        <v>280</v>
      </c>
      <c r="AL2" s="12" t="s">
        <v>283</v>
      </c>
      <c r="AO2" s="12" t="s">
        <v>224</v>
      </c>
      <c r="AP2" s="165" t="s">
        <v>315</v>
      </c>
    </row>
    <row r="3" spans="1:42" ht="26.25" hidden="1" outlineLevel="1" thickBot="1" x14ac:dyDescent="0.25">
      <c r="A3" s="19" t="s">
        <v>99</v>
      </c>
      <c r="B3" s="19" t="e">
        <f ca="1">IF(LocalCurrency_P&lt;&gt;"EUR",LocalCurrency_P,"")</f>
        <v>#NAME?</v>
      </c>
      <c r="C3" s="5" t="s">
        <v>209</v>
      </c>
      <c r="D3" s="19"/>
      <c r="E3" s="19" t="s">
        <v>38</v>
      </c>
      <c r="F3" s="43" t="s">
        <v>206</v>
      </c>
      <c r="G3" s="19"/>
      <c r="H3" s="19"/>
      <c r="I3" s="19"/>
      <c r="J3" s="19"/>
      <c r="K3" s="19"/>
      <c r="L3" s="19"/>
      <c r="M3" s="19"/>
      <c r="O3" s="72" t="s">
        <v>239</v>
      </c>
      <c r="P3" s="73"/>
      <c r="Q3" s="47" t="s">
        <v>225</v>
      </c>
      <c r="R3" s="48" t="s">
        <v>251</v>
      </c>
      <c r="S3" s="51"/>
      <c r="T3" s="47" t="s">
        <v>224</v>
      </c>
      <c r="U3" s="48" t="s">
        <v>157</v>
      </c>
      <c r="V3" s="51"/>
      <c r="W3" s="52"/>
      <c r="X3" s="68" t="s">
        <v>219</v>
      </c>
      <c r="Y3" s="67" t="s">
        <v>262</v>
      </c>
      <c r="Z3" s="52"/>
      <c r="AA3" s="52"/>
      <c r="AB3" s="52" t="s">
        <v>234</v>
      </c>
      <c r="AC3" s="52"/>
      <c r="AD3" s="52"/>
      <c r="AE3" s="52"/>
      <c r="AF3" s="52" t="s">
        <v>299</v>
      </c>
      <c r="AG3" s="52"/>
      <c r="AH3" s="52"/>
      <c r="AI3" s="20"/>
      <c r="AK3" s="12" t="s">
        <v>281</v>
      </c>
      <c r="AL3" s="16" t="s">
        <v>284</v>
      </c>
      <c r="AO3" s="16" t="s">
        <v>227</v>
      </c>
      <c r="AP3" s="166" t="s">
        <v>316</v>
      </c>
    </row>
    <row r="4" spans="1:42" s="9" customFormat="1" hidden="1" outlineLevel="1" x14ac:dyDescent="0.2">
      <c r="A4" s="19" t="b">
        <v>0</v>
      </c>
      <c r="B4" s="19"/>
      <c r="C4" s="19"/>
      <c r="D4" s="19"/>
      <c r="E4" s="19" t="s">
        <v>36</v>
      </c>
      <c r="F4" s="19" t="b">
        <v>1</v>
      </c>
      <c r="G4" s="19"/>
      <c r="H4" s="19"/>
      <c r="I4" s="19"/>
      <c r="J4" s="19"/>
      <c r="K4" s="19"/>
      <c r="L4" s="19"/>
      <c r="M4" s="19"/>
      <c r="N4" s="24" t="s">
        <v>206</v>
      </c>
      <c r="O4" s="50" t="s">
        <v>204</v>
      </c>
      <c r="P4" s="50"/>
      <c r="Q4" s="47" t="s">
        <v>226</v>
      </c>
      <c r="R4" s="48" t="s">
        <v>252</v>
      </c>
      <c r="S4" s="49"/>
      <c r="T4" s="47" t="s">
        <v>227</v>
      </c>
      <c r="U4" s="48" t="s">
        <v>158</v>
      </c>
      <c r="V4" s="49"/>
      <c r="W4" s="50"/>
      <c r="X4" s="68" t="s">
        <v>218</v>
      </c>
      <c r="Y4" s="67" t="s">
        <v>263</v>
      </c>
      <c r="Z4" s="50"/>
      <c r="AA4" s="50"/>
      <c r="AB4" s="50" t="s">
        <v>265</v>
      </c>
      <c r="AC4" s="50"/>
      <c r="AD4" s="50"/>
      <c r="AE4" s="50"/>
      <c r="AF4" s="50"/>
      <c r="AG4" s="50"/>
      <c r="AH4" s="52"/>
      <c r="AI4" s="20"/>
      <c r="AJ4" s="16"/>
      <c r="AK4" s="12"/>
      <c r="AO4" s="9" t="s">
        <v>220</v>
      </c>
      <c r="AP4" s="167" t="s">
        <v>317</v>
      </c>
    </row>
    <row r="5" spans="1:42" s="9" customFormat="1" hidden="1" outlineLevel="1" x14ac:dyDescent="0.2">
      <c r="A5" s="19" t="b">
        <v>0</v>
      </c>
      <c r="B5" s="19"/>
      <c r="C5" s="19"/>
      <c r="D5" s="19"/>
      <c r="E5" s="19" t="s">
        <v>210</v>
      </c>
      <c r="F5" s="19" t="b">
        <v>0</v>
      </c>
      <c r="G5" s="19"/>
      <c r="H5" s="19"/>
      <c r="I5" s="19"/>
      <c r="J5" s="19"/>
      <c r="K5" s="19"/>
      <c r="L5" s="19"/>
      <c r="M5" s="19"/>
      <c r="O5" s="50"/>
      <c r="P5" s="50"/>
      <c r="Q5" s="47" t="s">
        <v>228</v>
      </c>
      <c r="R5" s="48" t="s">
        <v>253</v>
      </c>
      <c r="S5" s="49"/>
      <c r="T5" s="47" t="s">
        <v>220</v>
      </c>
      <c r="U5" s="48" t="s">
        <v>159</v>
      </c>
      <c r="V5" s="49"/>
      <c r="W5" s="50"/>
      <c r="X5" s="50"/>
      <c r="Y5" s="50"/>
      <c r="Z5" s="50"/>
      <c r="AA5" s="50"/>
      <c r="AB5" s="50" t="s">
        <v>266</v>
      </c>
      <c r="AC5" s="50"/>
      <c r="AD5" s="50"/>
      <c r="AE5" s="50"/>
      <c r="AF5" s="50"/>
      <c r="AG5" s="50"/>
      <c r="AH5" s="52"/>
      <c r="AI5" s="20"/>
      <c r="AJ5" s="16"/>
      <c r="AK5" s="12"/>
      <c r="AO5" s="9" t="s">
        <v>248</v>
      </c>
      <c r="AP5" s="167" t="s">
        <v>301</v>
      </c>
    </row>
    <row r="6" spans="1:42" hidden="1" outlineLevel="1" x14ac:dyDescent="0.2">
      <c r="A6" s="19" t="e">
        <f ca="1">IF(OR(LEFT(Company_I,2)="BB",LEFT(Company_I,2)="CC",AND(RIGHT(Company_I,1)&gt;="0",RIGHT(Company_I,1)&lt;="9")),_xll.DBRA(CompanyExt_V,Company_I,"EN_long"),_xll.DBRA(CompanyExt_V,RIGHT(Company_I,LEN(Company_I)-11),"EN_long"))</f>
        <v>#NAME?</v>
      </c>
      <c r="B6" s="19"/>
      <c r="C6" s="19"/>
      <c r="D6" s="19"/>
      <c r="E6" s="19" t="s">
        <v>74</v>
      </c>
      <c r="F6" s="19" t="e">
        <f ca="1">IF(OR(LEFT(Company_P,2)="BB",LEFT(Company_P,2)="CC",AND(RIGHT(Company_P,1)&gt;="0",RIGHT(Company_P,1)&lt;="9")),_xll.DBRA(CompanyExt_V,Company_P,"EN_long"),_xll.DBRA(CompanyExt_V,RIGHT(Company_P,LEN(Company_P)-11),"EN_long"))</f>
        <v>#NAME?</v>
      </c>
      <c r="G6" s="19"/>
      <c r="H6" s="19"/>
      <c r="I6" s="19"/>
      <c r="J6" s="19"/>
      <c r="K6" s="19"/>
      <c r="L6" s="19"/>
      <c r="M6" s="19"/>
      <c r="O6" s="52"/>
      <c r="P6" s="52"/>
      <c r="Q6" s="47" t="s">
        <v>229</v>
      </c>
      <c r="R6" s="48" t="s">
        <v>254</v>
      </c>
      <c r="S6" s="51"/>
      <c r="T6" s="47" t="s">
        <v>237</v>
      </c>
      <c r="U6" s="48" t="s">
        <v>155</v>
      </c>
      <c r="V6" s="51"/>
      <c r="W6" s="52"/>
      <c r="X6" s="52"/>
      <c r="Y6" s="52"/>
      <c r="Z6" s="52"/>
      <c r="AA6" s="52"/>
      <c r="AB6" s="52" t="s">
        <v>267</v>
      </c>
      <c r="AC6" s="52"/>
      <c r="AD6" s="52"/>
      <c r="AE6" s="52"/>
      <c r="AF6" s="52"/>
      <c r="AG6" s="52"/>
      <c r="AI6" s="20"/>
      <c r="AK6" s="12"/>
      <c r="AO6" s="16" t="s">
        <v>216</v>
      </c>
      <c r="AP6" s="166" t="s">
        <v>318</v>
      </c>
    </row>
    <row r="7" spans="1:42" s="26" customFormat="1" hidden="1" outlineLevel="1" x14ac:dyDescent="0.2">
      <c r="A7" s="19" t="e">
        <f ca="1">IF(LEN(Company_I)&lt;12,_xll.DBRA(CompanyExt_V,Company_I,"Local Currency"),_xll.DBRA(CompanyExt_V,RIGHT(Company_I,LEN(Company_I)-11),"Local Currency"))</f>
        <v>#NAME?</v>
      </c>
      <c r="B7" s="19"/>
      <c r="C7" s="19"/>
      <c r="D7" s="19"/>
      <c r="E7" s="19" t="s">
        <v>75</v>
      </c>
      <c r="F7" s="19" t="e">
        <f ca="1">IF(LEN(Company_P)&lt;12,_xll.DBRA(CompanyExt_V,Company_P,"Local Currency"),_xll.DBRA(CompanyExt_V,RIGHT(Company_P,LEN(Company_P)-11),"Local Currency"))</f>
        <v>#NAME?</v>
      </c>
      <c r="G7" s="19"/>
      <c r="H7" s="19"/>
      <c r="I7" s="19"/>
      <c r="J7" s="19"/>
      <c r="K7" s="19"/>
      <c r="L7" s="19"/>
      <c r="M7" s="19"/>
      <c r="O7" s="54"/>
      <c r="P7" s="54"/>
      <c r="Q7" s="47" t="s">
        <v>230</v>
      </c>
      <c r="R7" s="48" t="s">
        <v>255</v>
      </c>
      <c r="S7" s="53"/>
      <c r="T7" s="47" t="s">
        <v>248</v>
      </c>
      <c r="U7" s="48" t="s">
        <v>160</v>
      </c>
      <c r="V7" s="53"/>
      <c r="W7" s="54"/>
      <c r="X7" s="54"/>
      <c r="Y7" s="54"/>
      <c r="Z7" s="54"/>
      <c r="AA7" s="54"/>
      <c r="AB7" s="54" t="s">
        <v>268</v>
      </c>
      <c r="AC7" s="54"/>
      <c r="AD7" s="54"/>
      <c r="AE7" s="54"/>
      <c r="AF7" s="54"/>
      <c r="AG7" s="54"/>
      <c r="AH7" s="16"/>
      <c r="AI7" s="20"/>
      <c r="AJ7" s="16"/>
      <c r="AK7" s="12"/>
      <c r="AL7" s="92"/>
      <c r="AM7" s="92"/>
      <c r="AO7" s="26" t="s">
        <v>246</v>
      </c>
      <c r="AP7" s="46" t="s">
        <v>319</v>
      </c>
    </row>
    <row r="8" spans="1:42" hidden="1" outlineLevel="1" x14ac:dyDescent="0.2">
      <c r="A8" s="19" t="s">
        <v>34</v>
      </c>
      <c r="B8" s="19"/>
      <c r="C8" s="19"/>
      <c r="D8" s="19"/>
      <c r="E8" s="19" t="s">
        <v>37</v>
      </c>
      <c r="F8" s="19" t="s">
        <v>34</v>
      </c>
      <c r="G8" s="19"/>
      <c r="H8" s="19"/>
      <c r="I8" s="19"/>
      <c r="J8" s="19"/>
      <c r="K8" s="19"/>
      <c r="L8" s="19"/>
      <c r="M8" s="19"/>
      <c r="O8" s="52"/>
      <c r="P8" s="52"/>
      <c r="Q8" s="47" t="s">
        <v>231</v>
      </c>
      <c r="R8" s="48" t="s">
        <v>256</v>
      </c>
      <c r="S8" s="51"/>
      <c r="T8" s="47" t="s">
        <v>235</v>
      </c>
      <c r="U8" s="48" t="s">
        <v>161</v>
      </c>
      <c r="V8" s="51"/>
      <c r="W8" s="52"/>
      <c r="X8" s="52"/>
      <c r="Y8" s="52"/>
      <c r="Z8" s="52"/>
      <c r="AA8" s="52"/>
      <c r="AB8" s="52" t="s">
        <v>236</v>
      </c>
      <c r="AC8" s="52"/>
      <c r="AD8" s="52"/>
      <c r="AE8" s="52"/>
      <c r="AF8" s="52"/>
      <c r="AG8" s="52"/>
      <c r="AI8" s="20"/>
      <c r="AK8" s="12"/>
    </row>
    <row r="9" spans="1:42" hidden="1" outlineLevel="1" x14ac:dyDescent="0.2">
      <c r="A9" s="19">
        <f>FAP_UnitsTextToNumber(UnitText_I)</f>
        <v>1</v>
      </c>
      <c r="B9" s="19"/>
      <c r="C9" s="19"/>
      <c r="D9" s="19"/>
      <c r="E9" s="19" t="s">
        <v>7</v>
      </c>
      <c r="F9" s="16">
        <f>FAP_UnitsTextToNumber(UnitText_P)</f>
        <v>1000000</v>
      </c>
      <c r="G9" s="16"/>
      <c r="H9" s="16"/>
      <c r="I9" s="16"/>
      <c r="J9" s="16"/>
      <c r="K9" s="16"/>
      <c r="L9" s="16"/>
      <c r="M9" s="16"/>
      <c r="N9" s="16">
        <f>FAP_UnitsTextToNumber(UnitText_P)</f>
        <v>1000000</v>
      </c>
      <c r="O9" s="52"/>
      <c r="P9" s="52"/>
      <c r="Q9" s="47" t="s">
        <v>232</v>
      </c>
      <c r="R9" s="48" t="s">
        <v>257</v>
      </c>
      <c r="S9" s="51"/>
      <c r="T9" s="47" t="s">
        <v>249</v>
      </c>
      <c r="U9" s="48" t="s">
        <v>164</v>
      </c>
      <c r="V9" s="51"/>
      <c r="W9" s="52"/>
      <c r="X9" s="52"/>
      <c r="Y9" s="52"/>
      <c r="Z9" s="52"/>
      <c r="AA9" s="52"/>
      <c r="AB9" s="52" t="s">
        <v>269</v>
      </c>
      <c r="AC9" s="52"/>
      <c r="AD9" s="52"/>
      <c r="AE9" s="52"/>
      <c r="AF9" s="52"/>
      <c r="AG9" s="52"/>
      <c r="AI9" s="20"/>
      <c r="AK9" s="12"/>
    </row>
    <row r="10" spans="1:42" s="26" customFormat="1" ht="13.5" hidden="1" outlineLevel="1" thickBot="1" x14ac:dyDescent="0.25">
      <c r="A10" s="19" t="str">
        <f>Currency_I&amp;" ("&amp;UnitText_I&amp;")"</f>
        <v>EUR (Units)</v>
      </c>
      <c r="B10" s="19"/>
      <c r="C10" s="19"/>
      <c r="D10" s="19"/>
      <c r="E10" s="19" t="s">
        <v>32</v>
      </c>
      <c r="F10" s="19" t="str">
        <f>Currency_P&amp;" ("&amp;UnitText_P&amp;")"</f>
        <v>EUR (Millions)</v>
      </c>
      <c r="G10" s="19"/>
      <c r="H10" s="19"/>
      <c r="I10" s="19"/>
      <c r="J10" s="19"/>
      <c r="K10" s="19"/>
      <c r="L10" s="19"/>
      <c r="M10" s="19"/>
      <c r="O10" s="54"/>
      <c r="P10" s="54"/>
      <c r="Q10" s="47" t="s">
        <v>246</v>
      </c>
      <c r="R10" s="48" t="s">
        <v>258</v>
      </c>
      <c r="S10" s="53"/>
      <c r="T10" s="55" t="s">
        <v>275</v>
      </c>
      <c r="U10" s="56" t="s">
        <v>276</v>
      </c>
      <c r="V10" s="57"/>
      <c r="W10" s="54"/>
      <c r="X10" s="54"/>
      <c r="Y10" s="54"/>
      <c r="Z10" s="54"/>
      <c r="AA10" s="54"/>
      <c r="AB10" s="54" t="s">
        <v>270</v>
      </c>
      <c r="AC10" s="54"/>
      <c r="AD10" s="54"/>
      <c r="AE10" s="54"/>
      <c r="AF10" s="54"/>
      <c r="AG10" s="54"/>
      <c r="AH10" s="54"/>
      <c r="AI10" s="92"/>
      <c r="AJ10" s="92"/>
      <c r="AK10" s="12"/>
      <c r="AL10" s="92"/>
      <c r="AM10" s="92"/>
    </row>
    <row r="11" spans="1:42" s="26" customFormat="1" hidden="1" outlineLevel="1" x14ac:dyDescent="0.2">
      <c r="A11" s="2" t="str">
        <f>FAP_LastDayOfMonth(Period_I)</f>
        <v>Parameter should be YYYYMM</v>
      </c>
      <c r="B11" s="19"/>
      <c r="C11" s="19"/>
      <c r="D11" s="19"/>
      <c r="E11" s="19" t="s">
        <v>43</v>
      </c>
      <c r="F11" s="3" t="str">
        <f>FAP_LastDayOfMonth(Period_P)</f>
        <v>31-03-2017</v>
      </c>
      <c r="G11" s="3"/>
      <c r="H11" s="3"/>
      <c r="I11" s="3"/>
      <c r="J11" s="3"/>
      <c r="K11" s="3"/>
      <c r="L11" s="3"/>
      <c r="M11" s="3"/>
      <c r="O11" s="54"/>
      <c r="P11" s="54"/>
      <c r="Q11" s="47" t="s">
        <v>221</v>
      </c>
      <c r="R11" s="48" t="s">
        <v>259</v>
      </c>
      <c r="S11" s="53"/>
      <c r="T11" s="54"/>
      <c r="U11" s="54"/>
      <c r="V11" s="54"/>
      <c r="W11" s="54"/>
      <c r="X11" s="54"/>
      <c r="Y11" s="54"/>
      <c r="Z11" s="54"/>
      <c r="AA11" s="54"/>
      <c r="AB11" s="54" t="s">
        <v>271</v>
      </c>
      <c r="AC11" s="54"/>
      <c r="AD11" s="54"/>
      <c r="AE11" s="54"/>
      <c r="AF11" s="54"/>
      <c r="AG11" s="54"/>
      <c r="AH11" s="54"/>
      <c r="AI11" s="92"/>
      <c r="AJ11" s="92"/>
      <c r="AK11" s="12"/>
      <c r="AL11" s="92"/>
      <c r="AM11" s="92"/>
    </row>
    <row r="12" spans="1:42" s="26" customFormat="1" hidden="1" outlineLevel="1" x14ac:dyDescent="0.2">
      <c r="A12" s="19"/>
      <c r="B12" s="19"/>
      <c r="C12" s="1" t="s">
        <v>39</v>
      </c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8"/>
      <c r="O12" s="54"/>
      <c r="P12" s="54"/>
      <c r="Q12" s="47" t="s">
        <v>247</v>
      </c>
      <c r="R12" s="48" t="s">
        <v>260</v>
      </c>
      <c r="S12" s="53"/>
      <c r="T12" s="54"/>
      <c r="U12" s="58"/>
      <c r="V12" s="54"/>
      <c r="W12" s="54"/>
      <c r="X12" s="54"/>
      <c r="Y12" s="54"/>
      <c r="Z12" s="54"/>
      <c r="AA12" s="54"/>
      <c r="AB12" s="54" t="s">
        <v>272</v>
      </c>
      <c r="AC12" s="54"/>
      <c r="AD12" s="54"/>
      <c r="AE12" s="54"/>
      <c r="AF12" s="54"/>
      <c r="AG12" s="54"/>
      <c r="AH12" s="54"/>
      <c r="AI12" s="92"/>
      <c r="AJ12" s="92"/>
      <c r="AK12" s="12"/>
      <c r="AL12" s="92"/>
      <c r="AM12" s="92"/>
    </row>
    <row r="13" spans="1:42" s="26" customFormat="1" ht="13.5" hidden="1" outlineLevel="1" thickBot="1" x14ac:dyDescent="0.25">
      <c r="A13" s="19" t="s">
        <v>68</v>
      </c>
      <c r="B13" s="19"/>
      <c r="C13" s="19"/>
      <c r="D13" s="29" t="s">
        <v>72</v>
      </c>
      <c r="E13" s="29" t="s">
        <v>73</v>
      </c>
      <c r="F13" s="29" t="s">
        <v>19</v>
      </c>
      <c r="G13" s="29"/>
      <c r="H13" s="29"/>
      <c r="I13" s="29"/>
      <c r="J13" s="29"/>
      <c r="K13" s="29"/>
      <c r="L13" s="29"/>
      <c r="M13" s="29"/>
      <c r="O13" s="54"/>
      <c r="P13" s="54"/>
      <c r="Q13" s="59" t="s">
        <v>238</v>
      </c>
      <c r="R13" s="60" t="s">
        <v>261</v>
      </c>
      <c r="S13" s="61"/>
      <c r="T13" s="54"/>
      <c r="U13" s="58"/>
      <c r="V13" s="54"/>
      <c r="W13" s="54"/>
      <c r="X13" s="54"/>
      <c r="Y13" s="54"/>
      <c r="Z13" s="54"/>
      <c r="AA13" s="54"/>
      <c r="AB13" s="54" t="s">
        <v>273</v>
      </c>
      <c r="AC13" s="54"/>
      <c r="AD13" s="54"/>
      <c r="AE13" s="54"/>
      <c r="AF13" s="54"/>
      <c r="AG13" s="54"/>
      <c r="AH13" s="54"/>
      <c r="AI13" s="92"/>
      <c r="AJ13" s="92"/>
      <c r="AK13" s="12"/>
      <c r="AL13" s="92"/>
      <c r="AM13" s="92"/>
    </row>
    <row r="14" spans="1:42" ht="13.5" hidden="1" outlineLevel="1" thickBot="1" x14ac:dyDescent="0.25">
      <c r="A14" s="19" t="str">
        <f>Server_P&amp;":P060_"&amp;Server_P</f>
        <v>GRS:P060_GRS</v>
      </c>
      <c r="B14" s="19"/>
      <c r="C14" s="19"/>
      <c r="D14" s="24" t="str">
        <f>Server_P &amp; ":P060_" &amp; Server_P</f>
        <v>GRS:P060_GRS</v>
      </c>
      <c r="E14" s="33" t="s">
        <v>10</v>
      </c>
      <c r="F14" s="30" t="str">
        <f>Server_P&amp;":P060_"&amp;Cube_P</f>
        <v>GRS:P060_GRS</v>
      </c>
      <c r="G14" s="44"/>
      <c r="H14" s="44"/>
      <c r="I14" s="44"/>
      <c r="J14" s="44"/>
      <c r="K14" s="44"/>
      <c r="L14" s="44"/>
      <c r="M14" s="44"/>
      <c r="N14" s="20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 t="s">
        <v>232</v>
      </c>
      <c r="AC14" s="52"/>
      <c r="AD14" s="52"/>
      <c r="AE14" s="52"/>
      <c r="AF14" s="52"/>
      <c r="AG14" s="52"/>
      <c r="AH14" s="52"/>
      <c r="AK14" s="12"/>
    </row>
    <row r="15" spans="1:42" ht="13.5" hidden="1" outlineLevel="1" thickBot="1" x14ac:dyDescent="0.25">
      <c r="A15" s="19" t="s">
        <v>98</v>
      </c>
      <c r="B15" s="19"/>
      <c r="C15" s="19"/>
      <c r="D15" s="20" t="str">
        <f>Server_P &amp; ":P000_filler1"</f>
        <v>GRS:P000_filler1</v>
      </c>
      <c r="E15" s="33" t="s">
        <v>23</v>
      </c>
      <c r="F15" s="30" t="s">
        <v>98</v>
      </c>
      <c r="G15" s="44"/>
      <c r="H15" s="44"/>
      <c r="I15" s="44"/>
      <c r="J15" s="44"/>
      <c r="K15" s="44"/>
      <c r="L15" s="44"/>
      <c r="M15" s="44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 t="s">
        <v>248</v>
      </c>
      <c r="AC15" s="52"/>
      <c r="AD15" s="52"/>
      <c r="AE15" s="52"/>
      <c r="AF15" s="52"/>
      <c r="AG15" s="52"/>
      <c r="AH15" s="52"/>
      <c r="AK15" s="12"/>
    </row>
    <row r="16" spans="1:42" ht="13.5" hidden="1" outlineLevel="1" thickBot="1" x14ac:dyDescent="0.25">
      <c r="A16" s="19" t="s">
        <v>98</v>
      </c>
      <c r="B16" s="19"/>
      <c r="C16" s="19"/>
      <c r="D16" s="20" t="str">
        <f>Server_P &amp; ":P000_filler2"</f>
        <v>GRS:P000_filler2</v>
      </c>
      <c r="E16" s="33" t="s">
        <v>24</v>
      </c>
      <c r="F16" s="30" t="s">
        <v>98</v>
      </c>
      <c r="G16" s="44"/>
      <c r="H16" s="44"/>
      <c r="I16" s="44"/>
      <c r="J16" s="44"/>
      <c r="K16" s="44"/>
      <c r="L16" s="44"/>
      <c r="M16" s="44"/>
      <c r="O16" s="52"/>
      <c r="P16" s="52"/>
      <c r="Q16" s="52" t="s">
        <v>287</v>
      </c>
      <c r="R16" s="107" t="s">
        <v>291</v>
      </c>
      <c r="S16" s="52"/>
      <c r="T16" s="52"/>
      <c r="U16" s="52"/>
      <c r="V16" s="52"/>
      <c r="W16" s="52"/>
      <c r="X16" s="52"/>
      <c r="Y16" s="52"/>
      <c r="Z16" s="52"/>
      <c r="AA16" s="52"/>
      <c r="AB16" s="52" t="s">
        <v>247</v>
      </c>
      <c r="AC16" s="52"/>
      <c r="AD16" s="52"/>
      <c r="AE16" s="52"/>
      <c r="AF16" s="52"/>
      <c r="AG16" s="52"/>
      <c r="AH16" s="52"/>
      <c r="AK16" s="12"/>
    </row>
    <row r="17" spans="1:37" ht="13.5" hidden="1" outlineLevel="1" thickBot="1" x14ac:dyDescent="0.25">
      <c r="A17" s="19" t="s">
        <v>98</v>
      </c>
      <c r="B17" s="19"/>
      <c r="C17" s="19"/>
      <c r="D17" s="20" t="str">
        <f>Server_P &amp; ":P000_filler3"</f>
        <v>GRS:P000_filler3</v>
      </c>
      <c r="E17" s="16" t="s">
        <v>25</v>
      </c>
      <c r="F17" s="30" t="s">
        <v>98</v>
      </c>
      <c r="G17" s="44"/>
      <c r="H17" s="44"/>
      <c r="I17" s="44"/>
      <c r="J17" s="44"/>
      <c r="K17" s="44"/>
      <c r="L17" s="44"/>
      <c r="M17" s="44"/>
      <c r="O17" s="52"/>
      <c r="P17" s="52"/>
      <c r="Q17" s="52" t="s">
        <v>288</v>
      </c>
      <c r="R17" s="107" t="s">
        <v>292</v>
      </c>
      <c r="S17" s="52"/>
      <c r="T17" s="54"/>
      <c r="U17" s="58"/>
      <c r="V17" s="52"/>
      <c r="W17" s="52"/>
      <c r="X17" s="52"/>
      <c r="Y17" s="52"/>
      <c r="Z17" s="52"/>
      <c r="AA17" s="52"/>
      <c r="AB17" s="52" t="s">
        <v>274</v>
      </c>
      <c r="AC17" s="52"/>
      <c r="AD17" s="52"/>
      <c r="AE17" s="52"/>
      <c r="AF17" s="52"/>
      <c r="AG17" s="52"/>
      <c r="AH17" s="52"/>
      <c r="AK17" s="12"/>
    </row>
    <row r="18" spans="1:37" ht="13.5" hidden="1" outlineLevel="1" thickBot="1" x14ac:dyDescent="0.25">
      <c r="A18" s="19" t="s">
        <v>87</v>
      </c>
      <c r="B18" s="19"/>
      <c r="C18" s="19"/>
      <c r="D18" s="20" t="str">
        <f>Server_P &amp; ":P060_Company Grouping"</f>
        <v>GRS:P060_Company Grouping</v>
      </c>
      <c r="E18" s="16" t="s">
        <v>20</v>
      </c>
      <c r="F18" s="30" t="str">
        <f>VLOOKUP("X",D46:F51,3,FALSE)</f>
        <v>CP BEL</v>
      </c>
      <c r="G18" s="44" t="e">
        <f ca="1">_xll.DBRA(CompanyGroupingExt_V,CompanyGrouping_P,"local currency")</f>
        <v>#NAME?</v>
      </c>
      <c r="H18" s="44"/>
      <c r="I18" s="44"/>
      <c r="J18" s="44"/>
      <c r="K18" s="44"/>
      <c r="L18" s="44"/>
      <c r="M18" s="44"/>
      <c r="N18" s="20"/>
      <c r="O18" s="52"/>
      <c r="P18" s="52"/>
      <c r="Q18" s="52" t="s">
        <v>289</v>
      </c>
      <c r="R18" s="107" t="s">
        <v>293</v>
      </c>
      <c r="S18" s="52"/>
      <c r="T18" s="54"/>
      <c r="U18" s="58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K18" s="12"/>
    </row>
    <row r="19" spans="1:37" ht="13.5" hidden="1" outlineLevel="1" thickBot="1" x14ac:dyDescent="0.25">
      <c r="F19" s="30" t="s">
        <v>87</v>
      </c>
      <c r="N19" s="20"/>
      <c r="O19" s="52"/>
      <c r="P19" s="52"/>
      <c r="Q19" s="52" t="s">
        <v>290</v>
      </c>
      <c r="R19" s="52" t="s">
        <v>294</v>
      </c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K19" s="12"/>
    </row>
    <row r="20" spans="1:37" ht="13.5" hidden="1" outlineLevel="1" thickBot="1" x14ac:dyDescent="0.25">
      <c r="A20" s="19" t="s">
        <v>88</v>
      </c>
      <c r="B20" s="19"/>
      <c r="C20" s="19"/>
      <c r="D20" s="20" t="str">
        <f>Server_P &amp; ":P060_Dimension 1"</f>
        <v>GRS:P060_Dimension 1</v>
      </c>
      <c r="E20" s="16" t="s">
        <v>21</v>
      </c>
      <c r="F20" s="30" t="e">
        <f ca="1">_xll.SUBNM(CONCATENATE(Server_P&amp;":P060_"&amp;"Dimension 1"),"","TOTAL_P060_Dimension 1")</f>
        <v>#NAME?</v>
      </c>
      <c r="G20" s="44"/>
      <c r="H20" s="44"/>
      <c r="I20" s="44"/>
      <c r="J20" s="44"/>
      <c r="K20" s="44"/>
      <c r="L20" s="44"/>
      <c r="M20" s="44"/>
      <c r="O20" s="52"/>
      <c r="P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K20" s="12"/>
    </row>
    <row r="21" spans="1:37" ht="13.5" hidden="1" outlineLevel="1" thickBot="1" x14ac:dyDescent="0.25">
      <c r="A21" s="19" t="s">
        <v>89</v>
      </c>
      <c r="B21" s="19"/>
      <c r="C21" s="19"/>
      <c r="D21" s="20" t="str">
        <f>Server_P &amp; ":P060_Counter Dimension"</f>
        <v>GRS:P060_Counter Dimension</v>
      </c>
      <c r="E21" s="16" t="s">
        <v>26</v>
      </c>
      <c r="F21" s="30" t="s">
        <v>89</v>
      </c>
      <c r="G21" s="44"/>
      <c r="H21" s="44"/>
      <c r="I21" s="44"/>
      <c r="J21" s="44"/>
      <c r="K21" s="44"/>
      <c r="L21" s="44"/>
      <c r="M21" s="44"/>
      <c r="AI21" s="12"/>
      <c r="AK21" s="12"/>
    </row>
    <row r="22" spans="1:37" ht="13.5" hidden="1" outlineLevel="1" thickBot="1" x14ac:dyDescent="0.25">
      <c r="A22" s="19" t="s">
        <v>90</v>
      </c>
      <c r="B22" s="19"/>
      <c r="C22" s="19"/>
      <c r="D22" s="20" t="str">
        <f>Server_P &amp; ":P060_Dimension 2"</f>
        <v>GRS:P060_Dimension 2</v>
      </c>
      <c r="E22" s="16" t="s">
        <v>15</v>
      </c>
      <c r="F22" s="30" t="e">
        <f ca="1">_xll.SUBNM(CONCATENATE(Server_P&amp;":P060_"&amp;"Dimension 2"),"","TOTAL_P060_Dimension 2")</f>
        <v>#NAME?</v>
      </c>
      <c r="G22" s="44"/>
      <c r="H22" s="44"/>
      <c r="I22" s="44"/>
      <c r="J22" s="44"/>
      <c r="K22" s="44"/>
      <c r="L22" s="44"/>
      <c r="M22" s="44"/>
      <c r="T22" s="42"/>
      <c r="U22" s="46"/>
    </row>
    <row r="23" spans="1:37" ht="13.5" hidden="1" outlineLevel="1" thickBot="1" x14ac:dyDescent="0.25">
      <c r="A23" s="19" t="s">
        <v>91</v>
      </c>
      <c r="B23" s="19"/>
      <c r="C23" s="19"/>
      <c r="D23" s="20" t="str">
        <f>Server_P &amp; ":P060_Dimension 3"</f>
        <v>GRS:P060_Dimension 3</v>
      </c>
      <c r="E23" s="16" t="s">
        <v>16</v>
      </c>
      <c r="F23" s="30" t="s">
        <v>91</v>
      </c>
      <c r="G23" s="44"/>
      <c r="H23" s="44"/>
      <c r="I23" s="44"/>
      <c r="J23" s="44"/>
      <c r="K23" s="44"/>
      <c r="L23" s="44"/>
      <c r="M23" s="44"/>
    </row>
    <row r="24" spans="1:37" ht="13.5" hidden="1" outlineLevel="1" thickBot="1" x14ac:dyDescent="0.25">
      <c r="A24" s="19" t="s">
        <v>92</v>
      </c>
      <c r="B24" s="19"/>
      <c r="C24" s="19"/>
      <c r="D24" s="20" t="str">
        <f>Server_P &amp; ":P060_Dimension 4"</f>
        <v>GRS:P060_Dimension 4</v>
      </c>
      <c r="E24" s="16" t="s">
        <v>17</v>
      </c>
      <c r="F24" s="30" t="e">
        <f ca="1">_xll.SUBNM(CONCATENATE(Server_P&amp;":P060_"&amp;"Dimension 4"),"","TOTAL_P060_Dimension 4")</f>
        <v>#NAME?</v>
      </c>
      <c r="G24" s="44"/>
      <c r="H24" s="44"/>
      <c r="I24" s="44"/>
      <c r="J24" s="44"/>
      <c r="K24" s="44"/>
      <c r="L24" s="44"/>
      <c r="M24" s="44"/>
      <c r="Q24" s="52"/>
      <c r="R24" s="52"/>
    </row>
    <row r="25" spans="1:37" ht="13.5" hidden="1" outlineLevel="1" thickBot="1" x14ac:dyDescent="0.25">
      <c r="F25" s="114" t="str">
        <f>IF(CurrencyInput_P="LC",G18,"EUR")</f>
        <v>EUR</v>
      </c>
      <c r="Q25" s="52"/>
      <c r="R25" s="52"/>
    </row>
    <row r="26" spans="1:37" ht="13.5" hidden="1" outlineLevel="1" thickBot="1" x14ac:dyDescent="0.25">
      <c r="A26" s="19" t="s">
        <v>93</v>
      </c>
      <c r="B26" s="19"/>
      <c r="C26" s="19"/>
      <c r="D26" s="20" t="str">
        <f>Server_P &amp; ":P060_Transaction Currency"</f>
        <v>GRS:P060_Transaction Currency</v>
      </c>
      <c r="E26" s="16" t="s">
        <v>27</v>
      </c>
      <c r="F26" s="33" t="e">
        <f ca="1">_xll.SUBNM(CONCATENATE(Server_P&amp;":P060_"&amp;"Transaction Currency"),"","TOTAL_P060_Transaction Currency")</f>
        <v>#NAME?</v>
      </c>
      <c r="G26" s="44"/>
      <c r="H26" s="44"/>
      <c r="I26" s="44"/>
      <c r="J26" s="44"/>
      <c r="K26" s="44"/>
      <c r="L26" s="44"/>
      <c r="M26" s="44"/>
      <c r="Q26" s="52"/>
      <c r="R26" s="52"/>
    </row>
    <row r="27" spans="1:37" ht="13.5" hidden="1" outlineLevel="1" thickBot="1" x14ac:dyDescent="0.25">
      <c r="A27" s="19" t="s">
        <v>8</v>
      </c>
      <c r="B27" s="19"/>
      <c r="C27" s="19"/>
      <c r="D27" s="20" t="str">
        <f>Server_P &amp; ":P060_Consolidation Perspective"</f>
        <v>GRS:P060_Consolidation Perspective</v>
      </c>
      <c r="E27" s="16" t="s">
        <v>28</v>
      </c>
      <c r="F27" s="33" t="e">
        <f ca="1">_xll.SUBNM(CONCATENATE(Server_P&amp;":P060_"&amp;"Consolidation Perspective"),"","CT CP")</f>
        <v>#NAME?</v>
      </c>
      <c r="G27" s="44"/>
      <c r="H27" s="44"/>
      <c r="I27" s="44"/>
      <c r="J27" s="44"/>
      <c r="K27" s="44"/>
      <c r="L27" s="44"/>
      <c r="M27" s="44"/>
      <c r="Q27" s="52"/>
      <c r="R27" s="52"/>
    </row>
    <row r="28" spans="1:37" ht="13.5" hidden="1" outlineLevel="1" thickBot="1" x14ac:dyDescent="0.25">
      <c r="A28" s="19" t="s">
        <v>70</v>
      </c>
      <c r="B28" s="19"/>
      <c r="C28" s="19"/>
      <c r="D28" s="20" t="str">
        <f>Server_P &amp; ":P060_Closing Version"</f>
        <v>GRS:P060_Closing Version</v>
      </c>
      <c r="E28" s="16" t="s">
        <v>2</v>
      </c>
      <c r="F28" s="119" t="e">
        <f ca="1">_xll.SUBNM(CONCATENATE(Server_P&amp;":P060_"&amp;"Closing Version"),"","CL GHA1")</f>
        <v>#NAME?</v>
      </c>
      <c r="G28" s="44"/>
      <c r="H28" s="44"/>
      <c r="I28" s="44"/>
      <c r="J28" s="44"/>
      <c r="K28" s="44"/>
      <c r="L28" s="44"/>
      <c r="M28" s="44"/>
      <c r="N28" s="20" t="str">
        <f>attribname_p</f>
        <v>EN_LONG</v>
      </c>
      <c r="P28" s="176"/>
      <c r="Q28" s="176"/>
      <c r="R28" s="176"/>
      <c r="S28" s="176"/>
      <c r="T28" s="176"/>
    </row>
    <row r="29" spans="1:37" ht="13.5" hidden="1" outlineLevel="1" thickBot="1" x14ac:dyDescent="0.25">
      <c r="A29" s="19" t="s">
        <v>71</v>
      </c>
      <c r="B29" s="19"/>
      <c r="C29" s="19"/>
      <c r="D29" s="20" t="str">
        <f>Server_P &amp; ":P060_Contribution Version"</f>
        <v>GRS:P060_Contribution Version</v>
      </c>
      <c r="E29" s="16" t="s">
        <v>3</v>
      </c>
      <c r="F29" s="119" t="e">
        <f ca="1">_xll.SUBNM(CONCATENATE(Server_P&amp;":P060_"&amp;"Contribution Version"),"","CO XLIC")</f>
        <v>#NAME?</v>
      </c>
      <c r="G29" s="44"/>
      <c r="H29" s="44"/>
      <c r="I29" s="44"/>
      <c r="J29" s="44"/>
      <c r="K29" s="44"/>
      <c r="L29" s="44"/>
      <c r="M29" s="44"/>
    </row>
    <row r="30" spans="1:37" ht="13.5" hidden="1" outlineLevel="1" thickBot="1" x14ac:dyDescent="0.25">
      <c r="A30" s="19" t="s">
        <v>94</v>
      </c>
      <c r="B30" s="19"/>
      <c r="C30" s="19"/>
      <c r="D30" s="20" t="str">
        <f>Server_P &amp; ":P060_Account"</f>
        <v>GRS:P060_Account</v>
      </c>
      <c r="E30" s="16" t="s">
        <v>0</v>
      </c>
      <c r="F30" s="30" t="e">
        <f ca="1">_xll.SUBNM(CONCATENATE(Server_P&amp;":P060_"&amp;"Account"),"","TOTAL_P060_Account")</f>
        <v>#NAME?</v>
      </c>
      <c r="G30" s="44"/>
      <c r="H30" s="44"/>
      <c r="I30" s="44"/>
      <c r="J30" s="44"/>
      <c r="K30" s="44"/>
      <c r="L30" s="44"/>
      <c r="M30" s="44"/>
    </row>
    <row r="31" spans="1:37" ht="13.5" hidden="1" outlineLevel="1" thickBot="1" x14ac:dyDescent="0.25">
      <c r="A31" s="19" t="s">
        <v>51</v>
      </c>
      <c r="B31" s="19"/>
      <c r="C31" s="19"/>
      <c r="D31" s="20" t="str">
        <f>Server_P &amp; ":P060_Actuality"</f>
        <v>GRS:P060_Actuality</v>
      </c>
      <c r="E31" s="16" t="s">
        <v>4</v>
      </c>
      <c r="F31" s="30" t="str">
        <f>(IF(QESRun_P="AC","AC",IF(QESRun_P="APC",CONCATENATE(QESRun_P&amp;" total"),IF(LEFT(QESRun_P,3)="ROF",CONCATENATE(QESRun_P&amp;" "&amp;Quarter_P&amp;" "&amp;"Input"),CONCATENATE(QESRun_P&amp;" "&amp;Quarter_P&amp;" "&amp;Version_P&amp;" "&amp;"Input")))))</f>
        <v>QES16 Q4 E2 Input</v>
      </c>
      <c r="G31" s="44"/>
      <c r="H31" s="44"/>
      <c r="I31" s="44"/>
      <c r="J31" s="44"/>
      <c r="K31" s="44"/>
      <c r="L31" s="44"/>
      <c r="M31" s="44"/>
      <c r="N31" s="30"/>
    </row>
    <row r="32" spans="1:37" ht="13.5" hidden="1" outlineLevel="1" thickBot="1" x14ac:dyDescent="0.25">
      <c r="A32" s="4" t="s">
        <v>244</v>
      </c>
      <c r="B32" s="19"/>
      <c r="C32" s="19"/>
      <c r="D32" s="20" t="str">
        <f>Server_P &amp; ":P060_Company"</f>
        <v>GRS:P060_Company</v>
      </c>
      <c r="E32" s="16" t="s">
        <v>5</v>
      </c>
      <c r="F32" s="30" t="s">
        <v>244</v>
      </c>
      <c r="G32" s="44"/>
      <c r="H32" s="44"/>
      <c r="I32" s="44"/>
      <c r="J32" s="44"/>
      <c r="K32" s="44"/>
      <c r="L32" s="44"/>
      <c r="M32" s="44"/>
    </row>
    <row r="33" spans="1:34" ht="13.5" hidden="1" outlineLevel="1" thickBot="1" x14ac:dyDescent="0.25"/>
    <row r="34" spans="1:34" ht="13.5" hidden="1" outlineLevel="1" thickBot="1" x14ac:dyDescent="0.25">
      <c r="A34" s="19" t="s">
        <v>95</v>
      </c>
      <c r="B34" s="19"/>
      <c r="C34" s="19"/>
      <c r="D34" s="20" t="str">
        <f>Server_P &amp; ":P060_Origin Company"</f>
        <v>GRS:P060_Origin Company</v>
      </c>
      <c r="E34" s="16" t="s">
        <v>29</v>
      </c>
      <c r="F34" s="30" t="e">
        <f ca="1">_xll.SUBNM(CONCATENATE(Server_P&amp;":P060_"&amp;"Origin Company"),"","TOTAL_P060_Origin Company")</f>
        <v>#NAME?</v>
      </c>
      <c r="G34" s="44"/>
      <c r="H34" s="44"/>
      <c r="I34" s="44"/>
      <c r="J34" s="44"/>
      <c r="K34" s="44"/>
      <c r="L34" s="44"/>
      <c r="M34" s="44"/>
    </row>
    <row r="35" spans="1:34" ht="13.5" hidden="1" outlineLevel="1" thickBot="1" x14ac:dyDescent="0.25">
      <c r="A35" s="19" t="s">
        <v>96</v>
      </c>
      <c r="B35" s="19"/>
      <c r="C35" s="19"/>
      <c r="D35" s="20" t="str">
        <f>Server_P &amp; ":P060_Counter Company"</f>
        <v>GRS:P060_Counter Company</v>
      </c>
      <c r="E35" s="16" t="s">
        <v>30</v>
      </c>
      <c r="F35" s="30" t="e">
        <f ca="1">_xll.SUBNM(CONCATENATE(Server_P&amp;":P060_"&amp;"Counter Company"),"","TOTAL_P060_Counter Company")</f>
        <v>#NAME?</v>
      </c>
      <c r="G35" s="44"/>
      <c r="H35" s="44"/>
      <c r="I35" s="44"/>
      <c r="J35" s="44"/>
      <c r="K35" s="44"/>
      <c r="L35" s="44"/>
      <c r="M35" s="44"/>
    </row>
    <row r="36" spans="1:34" ht="13.5" hidden="1" outlineLevel="1" thickBot="1" x14ac:dyDescent="0.25">
      <c r="A36" s="19" t="s">
        <v>97</v>
      </c>
      <c r="B36" s="19"/>
      <c r="C36" s="19"/>
      <c r="D36" s="20" t="str">
        <f>Server_P &amp; ":P060_Journal Number"</f>
        <v>GRS:P060_Journal Number</v>
      </c>
      <c r="E36" s="16" t="s">
        <v>31</v>
      </c>
      <c r="F36" s="30" t="e">
        <f ca="1">_xll.SUBNM(CONCATENATE(Server_P&amp;":P060_"&amp;"Journal Number"),"","TOTAL_P060_Journal Number")</f>
        <v>#NAME?</v>
      </c>
      <c r="G36" s="44"/>
      <c r="H36" s="44"/>
      <c r="I36" s="44"/>
      <c r="J36" s="44"/>
      <c r="K36" s="44"/>
      <c r="L36" s="44"/>
      <c r="M36" s="44"/>
    </row>
    <row r="37" spans="1:34" ht="13.5" hidden="1" outlineLevel="1" thickBot="1" x14ac:dyDescent="0.25">
      <c r="A37" s="19" t="str">
        <f>FAP_Measure(PeriodScope_I)</f>
        <v>Monthly</v>
      </c>
      <c r="B37" s="19"/>
      <c r="C37" s="19"/>
      <c r="D37" s="20" t="str">
        <f>Server_P &amp; ":P060_Measures"</f>
        <v>GRS:P060_Measures</v>
      </c>
      <c r="E37" s="16" t="s">
        <v>22</v>
      </c>
      <c r="F37" s="31" t="e">
        <f ca="1">_xll.SUBNM(CONCATENATE(Server_P&amp;":P060_"&amp;"Measures"),"","Monthly")</f>
        <v>#NAME?</v>
      </c>
      <c r="G37" s="45"/>
      <c r="H37" s="45"/>
      <c r="I37" s="45"/>
      <c r="J37" s="45"/>
      <c r="K37" s="45"/>
      <c r="L37" s="45"/>
      <c r="M37" s="45"/>
    </row>
    <row r="38" spans="1:34" hidden="1" outlineLevel="1" x14ac:dyDescent="0.2"/>
    <row r="39" spans="1:34" s="26" customFormat="1" hidden="1" outlineLevel="1" x14ac:dyDescent="0.2">
      <c r="A39" s="19"/>
      <c r="B39" s="19"/>
      <c r="C39" s="19"/>
      <c r="D39" s="20"/>
      <c r="E39" s="16" t="s">
        <v>278</v>
      </c>
      <c r="F39" s="20" t="s">
        <v>277</v>
      </c>
      <c r="G39" s="16"/>
      <c r="H39" s="16"/>
      <c r="I39" s="16"/>
      <c r="J39" s="16"/>
      <c r="K39" s="16"/>
      <c r="L39" s="16"/>
      <c r="M39" s="16"/>
      <c r="AA39" s="92"/>
      <c r="AB39" s="92"/>
      <c r="AC39" s="92"/>
      <c r="AD39" s="92"/>
      <c r="AE39" s="92"/>
      <c r="AF39" s="92"/>
      <c r="AG39" s="92"/>
      <c r="AH39" s="92"/>
    </row>
    <row r="40" spans="1:34" s="26" customFormat="1" hidden="1" outlineLevel="1" x14ac:dyDescent="0.2">
      <c r="A40" s="28"/>
      <c r="B40" s="28"/>
      <c r="C40" s="28"/>
      <c r="D40" s="20"/>
      <c r="E40" s="16"/>
      <c r="F40" s="16"/>
      <c r="G40" s="16"/>
      <c r="H40" s="16"/>
      <c r="I40" s="16"/>
      <c r="J40" s="16"/>
      <c r="K40" s="16"/>
      <c r="L40" s="16"/>
      <c r="M40" s="16"/>
      <c r="AA40" s="92"/>
      <c r="AB40" s="92"/>
      <c r="AC40" s="92"/>
      <c r="AD40" s="92"/>
      <c r="AE40" s="92"/>
      <c r="AF40" s="92"/>
      <c r="AG40" s="92"/>
      <c r="AH40" s="92"/>
    </row>
    <row r="41" spans="1:34" s="26" customFormat="1" ht="23.25" customHeight="1" collapsed="1" x14ac:dyDescent="0.3">
      <c r="A41" s="28"/>
      <c r="B41" s="28"/>
      <c r="C41" s="28"/>
      <c r="D41" s="118" t="s">
        <v>323</v>
      </c>
      <c r="E41" s="75"/>
      <c r="F41" s="75"/>
      <c r="G41" s="75"/>
      <c r="H41" s="75"/>
      <c r="I41" s="75"/>
      <c r="J41" s="75"/>
      <c r="K41" s="75"/>
      <c r="L41" s="75"/>
      <c r="M41" s="75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</row>
    <row r="42" spans="1:34" s="26" customFormat="1" ht="13.5" thickBot="1" x14ac:dyDescent="0.25">
      <c r="A42" s="28"/>
      <c r="B42" s="28"/>
      <c r="C42" s="28"/>
      <c r="D42" s="74"/>
      <c r="E42" s="75"/>
      <c r="F42" s="75"/>
      <c r="G42" s="75"/>
      <c r="H42" s="75"/>
      <c r="I42" s="75"/>
      <c r="J42" s="75"/>
      <c r="K42" s="75"/>
      <c r="L42" s="75"/>
      <c r="M42" s="75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</row>
    <row r="43" spans="1:34" s="42" customFormat="1" ht="15" customHeight="1" thickBot="1" x14ac:dyDescent="0.25">
      <c r="A43" s="28"/>
      <c r="B43" s="28"/>
      <c r="C43" s="28"/>
      <c r="D43" s="74"/>
      <c r="E43" s="77" t="s">
        <v>240</v>
      </c>
      <c r="F43" s="139" t="s">
        <v>239</v>
      </c>
      <c r="G43" s="75"/>
      <c r="H43" s="75"/>
      <c r="I43" s="75"/>
      <c r="J43" s="75"/>
      <c r="K43" s="75"/>
      <c r="L43" s="75"/>
      <c r="M43" s="75"/>
      <c r="N43" s="76"/>
      <c r="O43" s="76"/>
      <c r="P43" s="99"/>
      <c r="Q43" s="97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</row>
    <row r="44" spans="1:34" ht="15" customHeight="1" thickBot="1" x14ac:dyDescent="0.25">
      <c r="A44" s="19" t="s">
        <v>69</v>
      </c>
      <c r="B44" s="19"/>
      <c r="C44" s="19"/>
      <c r="D44" s="91" t="str">
        <f>Server_P &amp; ":P060_Currency"</f>
        <v>GRS:P060_Currency</v>
      </c>
      <c r="E44" s="78" t="s">
        <v>1</v>
      </c>
      <c r="F44" s="94" t="s">
        <v>69</v>
      </c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97"/>
      <c r="R44" s="98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</row>
    <row r="45" spans="1:34" s="26" customFormat="1" ht="15" customHeight="1" thickBot="1" x14ac:dyDescent="0.25">
      <c r="A45" s="19" t="s">
        <v>44</v>
      </c>
      <c r="B45" s="19"/>
      <c r="C45" s="19"/>
      <c r="D45" s="74"/>
      <c r="E45" s="78" t="s">
        <v>7</v>
      </c>
      <c r="F45" s="95" t="s">
        <v>45</v>
      </c>
      <c r="G45" s="75"/>
      <c r="H45" s="75"/>
      <c r="I45" s="75"/>
      <c r="J45" s="75"/>
      <c r="K45" s="75"/>
      <c r="L45" s="75"/>
      <c r="M45" s="75"/>
      <c r="N45" s="79"/>
      <c r="O45" s="76"/>
      <c r="P45" s="76"/>
      <c r="Q45" s="97"/>
      <c r="R45" s="97"/>
      <c r="S45" s="76"/>
      <c r="T45" s="76"/>
      <c r="U45" s="76"/>
      <c r="V45" s="76"/>
      <c r="W45" s="76"/>
      <c r="X45" s="76"/>
      <c r="Y45" s="76"/>
      <c r="Z45" s="76"/>
      <c r="AA45" s="76"/>
      <c r="AB45" s="76"/>
      <c r="AC45" s="76"/>
      <c r="AD45" s="76"/>
      <c r="AE45" s="76"/>
      <c r="AF45" s="76"/>
      <c r="AG45" s="76"/>
      <c r="AH45" s="76"/>
    </row>
    <row r="46" spans="1:34" x14ac:dyDescent="0.2">
      <c r="D46" s="74"/>
      <c r="E46" s="75"/>
      <c r="F46" s="80"/>
      <c r="G46" s="80"/>
      <c r="H46" s="80"/>
      <c r="I46" s="80"/>
      <c r="J46" s="80"/>
      <c r="K46" s="80"/>
      <c r="L46" s="80"/>
      <c r="M46" s="80"/>
      <c r="N46" s="75"/>
      <c r="O46" s="75"/>
      <c r="P46" s="75"/>
      <c r="Q46" s="75"/>
      <c r="R46" s="75"/>
      <c r="S46" s="75"/>
      <c r="T46" s="75"/>
      <c r="U46" s="75"/>
      <c r="V46" s="75"/>
      <c r="W46" s="75"/>
      <c r="X46" s="75"/>
      <c r="Y46" s="75"/>
      <c r="Z46" s="75"/>
      <c r="AA46" s="75"/>
      <c r="AB46" s="75"/>
      <c r="AC46" s="75"/>
      <c r="AD46" s="75"/>
      <c r="AE46" s="75"/>
      <c r="AF46" s="75"/>
      <c r="AG46" s="75"/>
      <c r="AH46" s="75"/>
    </row>
    <row r="47" spans="1:34" ht="13.5" hidden="1" thickBot="1" x14ac:dyDescent="0.25">
      <c r="D47" s="74"/>
      <c r="E47" s="75"/>
      <c r="F47" s="81"/>
      <c r="G47" s="81"/>
      <c r="H47" s="81"/>
      <c r="I47" s="81"/>
      <c r="J47" s="81"/>
      <c r="K47" s="81"/>
      <c r="L47" s="81"/>
      <c r="M47" s="81"/>
      <c r="N47" s="75"/>
      <c r="O47" s="75"/>
      <c r="P47" s="75"/>
      <c r="Q47" s="75"/>
      <c r="R47" s="75"/>
      <c r="S47" s="75"/>
      <c r="T47" s="75"/>
      <c r="U47" s="75"/>
      <c r="V47" s="75"/>
      <c r="W47" s="75"/>
      <c r="X47" s="75"/>
      <c r="Y47" s="75"/>
      <c r="Z47" s="75"/>
      <c r="AA47" s="75"/>
      <c r="AB47" s="75"/>
      <c r="AC47" s="75"/>
      <c r="AD47" s="75"/>
      <c r="AE47" s="75"/>
      <c r="AF47" s="75"/>
      <c r="AG47" s="75"/>
      <c r="AH47" s="75"/>
    </row>
    <row r="48" spans="1:34" ht="15" hidden="1" customHeight="1" thickBot="1" x14ac:dyDescent="0.35">
      <c r="D48" s="90" t="str">
        <f>IF($F$43="Company","X"," ")</f>
        <v xml:space="preserve"> </v>
      </c>
      <c r="E48" s="87" t="s">
        <v>304</v>
      </c>
      <c r="F48" s="88" t="e">
        <f ca="1">_xll.SUBNM(CONCATENATE(Server_P&amp;":P060_"&amp;"company"),"","0001BE","Long Name")</f>
        <v>#NAME?</v>
      </c>
      <c r="G48" s="82" t="e">
        <f ca="1">_xll.DBRA(CompanyGroupingExt_V,L48,"local currency")</f>
        <v>#NAME?</v>
      </c>
      <c r="H48" s="83" t="str">
        <f>IF($D48="x",$F$19,CompanyGrouping_P)</f>
        <v>CP BEL</v>
      </c>
      <c r="I48" s="84" t="s">
        <v>8</v>
      </c>
      <c r="J48" s="84" t="s">
        <v>83</v>
      </c>
      <c r="K48" s="84" t="s">
        <v>79</v>
      </c>
      <c r="L48" s="85" t="str">
        <f>+Company_P</f>
        <v>Total_P060_Company</v>
      </c>
      <c r="M48" s="136" t="e">
        <f ca="1">F48</f>
        <v>#NAME?</v>
      </c>
      <c r="N48" s="86"/>
      <c r="O48" s="75"/>
      <c r="P48" s="75"/>
      <c r="Q48" s="75"/>
      <c r="R48" s="75"/>
      <c r="S48" s="75"/>
      <c r="T48" s="75"/>
      <c r="U48" s="75"/>
      <c r="V48" s="75"/>
      <c r="W48" s="75"/>
      <c r="X48" s="75"/>
      <c r="Y48" s="75"/>
      <c r="Z48" s="75"/>
      <c r="AA48" s="75"/>
      <c r="AB48" s="75"/>
      <c r="AC48" s="75"/>
      <c r="AD48" s="75"/>
      <c r="AE48" s="75"/>
      <c r="AF48" s="75"/>
      <c r="AG48" s="75"/>
      <c r="AH48" s="75"/>
    </row>
    <row r="49" spans="1:34" ht="15" hidden="1" customHeight="1" thickBot="1" x14ac:dyDescent="0.25">
      <c r="D49" s="137" t="str">
        <f>IF($F$43="subgroup","X"," ")</f>
        <v xml:space="preserve"> </v>
      </c>
      <c r="E49" s="87" t="s">
        <v>241</v>
      </c>
      <c r="F49" s="89" t="s">
        <v>224</v>
      </c>
      <c r="G49" s="82" t="e">
        <f ca="1">_xll.DBRA(CompanyGroupingExt_V,M49,"local currency")</f>
        <v>#NAME?</v>
      </c>
      <c r="H49" s="82" t="str">
        <f>INDEX(SubgroupSelection,$V$1,2)</f>
        <v>CL CSOB SR</v>
      </c>
      <c r="I49" s="84" t="s">
        <v>9</v>
      </c>
      <c r="J49" s="84" t="s">
        <v>83</v>
      </c>
      <c r="K49" s="84" t="s">
        <v>71</v>
      </c>
      <c r="L49" s="85" t="str">
        <f>+Company_P</f>
        <v>Total_P060_Company</v>
      </c>
      <c r="M49" s="84" t="str">
        <f>+CompanyGrouping_P</f>
        <v>CP BEL</v>
      </c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5"/>
      <c r="AC49" s="75"/>
      <c r="AD49" s="75"/>
      <c r="AE49" s="75"/>
      <c r="AF49" s="75"/>
      <c r="AG49" s="75"/>
      <c r="AH49" s="75"/>
    </row>
    <row r="50" spans="1:34" ht="15" hidden="1" customHeight="1" thickBot="1" x14ac:dyDescent="0.25">
      <c r="D50" s="137" t="str">
        <f>IF($F$43="BU","X"," ")</f>
        <v>X</v>
      </c>
      <c r="E50" s="87" t="s">
        <v>242</v>
      </c>
      <c r="F50" s="89" t="s">
        <v>215</v>
      </c>
      <c r="G50" s="82" t="e">
        <f ca="1">_xll.DBRA(CompanyGroupingExt_V,M50,"local currency")</f>
        <v>#NAME?</v>
      </c>
      <c r="H50" s="82" t="str">
        <f>INDEX(BuSelection,$S$1,2)</f>
        <v>BA FIN</v>
      </c>
      <c r="I50" s="84" t="s">
        <v>8</v>
      </c>
      <c r="J50" s="84" t="s">
        <v>70</v>
      </c>
      <c r="K50" s="84" t="s">
        <v>71</v>
      </c>
      <c r="L50" s="85" t="str">
        <f>+Company_P</f>
        <v>Total_P060_Company</v>
      </c>
      <c r="M50" s="84" t="str">
        <f>+CompanyGrouping_P</f>
        <v>CP BEL</v>
      </c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</row>
    <row r="51" spans="1:34" ht="15" hidden="1" customHeight="1" thickBot="1" x14ac:dyDescent="0.25">
      <c r="D51" s="137" t="str">
        <f>IF($F$43="KBC","X"," ")</f>
        <v xml:space="preserve"> </v>
      </c>
      <c r="E51" s="87" t="s">
        <v>204</v>
      </c>
      <c r="F51" s="85" t="s">
        <v>305</v>
      </c>
      <c r="G51" s="82" t="str">
        <f>"EUR"</f>
        <v>EUR</v>
      </c>
      <c r="H51" s="82" t="str">
        <f>INDEX(BuSelection,$S$1,2)</f>
        <v>BA FIN</v>
      </c>
      <c r="I51" s="84" t="s">
        <v>8</v>
      </c>
      <c r="J51" s="84" t="s">
        <v>70</v>
      </c>
      <c r="K51" s="84" t="s">
        <v>71</v>
      </c>
      <c r="L51" s="85" t="s">
        <v>204</v>
      </c>
      <c r="M51" s="84" t="str">
        <f>+CompanyGrouping_P</f>
        <v>CP BEL</v>
      </c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5"/>
      <c r="AB51" s="75"/>
      <c r="AC51" s="75"/>
      <c r="AD51" s="75"/>
      <c r="AE51" s="75"/>
      <c r="AF51" s="75"/>
      <c r="AG51" s="75"/>
      <c r="AH51" s="75"/>
    </row>
    <row r="52" spans="1:34" hidden="1" x14ac:dyDescent="0.2">
      <c r="D52" s="74"/>
      <c r="E52" s="75"/>
      <c r="F52" s="80"/>
      <c r="G52" s="80"/>
      <c r="H52" s="80"/>
      <c r="I52" s="80"/>
      <c r="J52" s="80"/>
      <c r="K52" s="80"/>
      <c r="L52" s="80"/>
      <c r="M52" s="80"/>
      <c r="N52" s="75"/>
      <c r="O52" s="75"/>
      <c r="P52" s="75"/>
      <c r="Q52" s="75"/>
      <c r="R52" s="75"/>
      <c r="S52" s="75"/>
      <c r="T52" s="75"/>
      <c r="U52" s="75"/>
      <c r="V52" s="75"/>
      <c r="W52" s="75"/>
      <c r="X52" s="75"/>
      <c r="Y52" s="75"/>
      <c r="Z52" s="75"/>
      <c r="AA52" s="75"/>
      <c r="AB52" s="75"/>
      <c r="AC52" s="75"/>
      <c r="AD52" s="75"/>
      <c r="AE52" s="75"/>
      <c r="AF52" s="75"/>
      <c r="AG52" s="75"/>
      <c r="AH52" s="75"/>
    </row>
    <row r="53" spans="1:34" ht="15" hidden="1" customHeight="1" x14ac:dyDescent="0.25">
      <c r="D53" s="74"/>
      <c r="E53" s="96" t="s">
        <v>311</v>
      </c>
      <c r="F53" s="115" t="s">
        <v>4</v>
      </c>
      <c r="G53" s="116"/>
      <c r="H53" s="116"/>
      <c r="I53" s="116"/>
      <c r="J53" s="116"/>
      <c r="K53" s="116"/>
      <c r="L53" s="116"/>
      <c r="M53" s="116"/>
      <c r="N53" s="115"/>
      <c r="O53" s="75" t="s">
        <v>307</v>
      </c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  <c r="AA53" s="75"/>
      <c r="AB53" s="75"/>
      <c r="AC53" s="75"/>
      <c r="AD53" s="75"/>
      <c r="AE53" s="75"/>
      <c r="AF53" s="75"/>
      <c r="AG53" s="75"/>
      <c r="AH53" s="75"/>
    </row>
    <row r="54" spans="1:34" ht="9" hidden="1" customHeight="1" thickBot="1" x14ac:dyDescent="0.25"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5"/>
      <c r="P54" s="75"/>
      <c r="Q54" s="75"/>
      <c r="R54" s="75"/>
      <c r="S54" s="75"/>
      <c r="T54" s="75"/>
      <c r="U54" s="75"/>
      <c r="V54" s="75"/>
      <c r="W54" s="75"/>
      <c r="X54" s="75"/>
      <c r="Y54" s="75"/>
      <c r="Z54" s="75"/>
      <c r="AA54" s="75"/>
      <c r="AB54" s="75"/>
      <c r="AC54" s="75"/>
      <c r="AD54" s="75"/>
      <c r="AE54" s="75"/>
      <c r="AF54" s="75"/>
      <c r="AG54" s="75"/>
      <c r="AH54" s="75"/>
    </row>
    <row r="55" spans="1:34" ht="15" hidden="1" customHeight="1" thickBot="1" x14ac:dyDescent="0.3">
      <c r="D55" s="74"/>
      <c r="E55" s="75"/>
      <c r="F55" s="150" t="s">
        <v>312</v>
      </c>
      <c r="G55" s="151"/>
      <c r="H55" s="151"/>
      <c r="I55" s="151"/>
      <c r="J55" s="151"/>
      <c r="K55" s="151"/>
      <c r="L55" s="151"/>
      <c r="M55" s="151"/>
      <c r="N55" s="152" t="s">
        <v>313</v>
      </c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5"/>
      <c r="AB55" s="75"/>
      <c r="AC55" s="75"/>
      <c r="AD55" s="75"/>
      <c r="AE55" s="75"/>
      <c r="AF55" s="75"/>
      <c r="AG55" s="75"/>
      <c r="AH55" s="75"/>
    </row>
    <row r="56" spans="1:34" ht="10.5" hidden="1" customHeight="1" thickBot="1" x14ac:dyDescent="0.25">
      <c r="D56" s="74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5"/>
      <c r="AH56" s="75"/>
    </row>
    <row r="57" spans="1:34" ht="15" hidden="1" customHeight="1" thickBot="1" x14ac:dyDescent="0.25">
      <c r="D57" s="74"/>
      <c r="E57" s="108" t="s">
        <v>322</v>
      </c>
      <c r="F57" s="143" t="s">
        <v>297</v>
      </c>
      <c r="G57" s="144"/>
      <c r="H57" s="144"/>
      <c r="I57" s="144"/>
      <c r="J57" s="144"/>
      <c r="K57" s="144"/>
      <c r="L57" s="144"/>
      <c r="M57" s="144"/>
      <c r="N57" s="143" t="s">
        <v>297</v>
      </c>
      <c r="O57" s="75"/>
      <c r="P57" s="75"/>
      <c r="Q57" s="75"/>
      <c r="R57" s="75"/>
      <c r="S57" s="75"/>
      <c r="T57" s="75"/>
      <c r="U57" s="75"/>
      <c r="V57" s="75"/>
      <c r="W57" s="75"/>
      <c r="X57" s="75"/>
      <c r="Y57" s="75"/>
      <c r="Z57" s="75"/>
      <c r="AA57" s="75"/>
      <c r="AB57" s="75"/>
      <c r="AC57" s="75"/>
      <c r="AD57" s="75"/>
      <c r="AE57" s="75"/>
      <c r="AF57" s="75"/>
      <c r="AG57" s="75"/>
      <c r="AH57" s="75"/>
    </row>
    <row r="58" spans="1:34" ht="15" hidden="1" customHeight="1" outlineLevel="1" thickBot="1" x14ac:dyDescent="0.25">
      <c r="D58" s="74"/>
      <c r="E58" s="172" t="s">
        <v>309</v>
      </c>
      <c r="F58" s="173" t="str">
        <f>IF(QESRunInput_P="AC Clone",LEFT(QESRunInput_P,2),QESRunInput_P)</f>
        <v>QES16</v>
      </c>
      <c r="G58" s="173"/>
      <c r="H58" s="173"/>
      <c r="I58" s="173"/>
      <c r="J58" s="173"/>
      <c r="K58" s="173"/>
      <c r="L58" s="173"/>
      <c r="M58" s="173"/>
      <c r="N58" s="174" t="str">
        <f>IF(QESRunPrevInput_P="AC Clone",LEFT(QESRunPrevInput_P,2),QESRunPrevInput_P)</f>
        <v>QES16</v>
      </c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75"/>
      <c r="AA58" s="75"/>
      <c r="AB58" s="75"/>
      <c r="AC58" s="75"/>
      <c r="AD58" s="75"/>
      <c r="AE58" s="75"/>
      <c r="AF58" s="75"/>
      <c r="AG58" s="75"/>
      <c r="AH58" s="75"/>
    </row>
    <row r="59" spans="1:34" s="142" customFormat="1" ht="9.9499999999999993" hidden="1" customHeight="1" collapsed="1" thickBot="1" x14ac:dyDescent="0.25">
      <c r="A59" s="28"/>
      <c r="B59" s="28"/>
      <c r="C59" s="28"/>
      <c r="D59" s="141"/>
      <c r="E59" s="148"/>
      <c r="F59" s="140"/>
      <c r="G59" s="140"/>
      <c r="H59" s="140"/>
      <c r="I59" s="140"/>
      <c r="J59" s="140"/>
      <c r="K59" s="140"/>
      <c r="L59" s="140"/>
      <c r="M59" s="140"/>
      <c r="N59" s="149"/>
      <c r="O59" s="79"/>
      <c r="P59" s="79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  <c r="AE59" s="79"/>
      <c r="AF59" s="79"/>
      <c r="AG59" s="79"/>
      <c r="AH59" s="79"/>
    </row>
    <row r="60" spans="1:34" ht="15" hidden="1" customHeight="1" thickBot="1" x14ac:dyDescent="0.25">
      <c r="D60" s="74"/>
      <c r="E60" s="108" t="s">
        <v>286</v>
      </c>
      <c r="F60" s="143" t="s">
        <v>290</v>
      </c>
      <c r="G60" s="144"/>
      <c r="H60" s="144"/>
      <c r="I60" s="144"/>
      <c r="J60" s="144"/>
      <c r="K60" s="144"/>
      <c r="L60" s="144"/>
      <c r="M60" s="144"/>
      <c r="N60" s="143" t="s">
        <v>290</v>
      </c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  <c r="AC60" s="75"/>
      <c r="AD60" s="75"/>
      <c r="AE60" s="75"/>
      <c r="AF60" s="75"/>
      <c r="AG60" s="75"/>
      <c r="AH60" s="75"/>
    </row>
    <row r="61" spans="1:34" ht="9.9499999999999993" hidden="1" customHeight="1" thickBot="1" x14ac:dyDescent="0.25">
      <c r="D61" s="74"/>
      <c r="E61" s="148"/>
      <c r="F61" s="147"/>
      <c r="G61" s="145"/>
      <c r="H61" s="145"/>
      <c r="I61" s="145"/>
      <c r="J61" s="145"/>
      <c r="K61" s="145"/>
      <c r="L61" s="145"/>
      <c r="M61" s="145"/>
      <c r="N61" s="146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5"/>
      <c r="AF61" s="75"/>
      <c r="AG61" s="75"/>
      <c r="AH61" s="75"/>
    </row>
    <row r="62" spans="1:34" ht="15" hidden="1" customHeight="1" thickBot="1" x14ac:dyDescent="0.25">
      <c r="D62" s="74"/>
      <c r="E62" s="108" t="s">
        <v>298</v>
      </c>
      <c r="F62" s="143" t="s">
        <v>296</v>
      </c>
      <c r="G62" s="144"/>
      <c r="H62" s="144"/>
      <c r="I62" s="144"/>
      <c r="J62" s="144"/>
      <c r="K62" s="144"/>
      <c r="L62" s="144"/>
      <c r="M62" s="144"/>
      <c r="N62" s="143" t="s">
        <v>295</v>
      </c>
      <c r="O62" s="75"/>
      <c r="P62" s="75"/>
      <c r="Q62" s="75"/>
      <c r="R62" s="75"/>
      <c r="S62" s="75"/>
      <c r="T62" s="75"/>
      <c r="U62" s="75"/>
      <c r="V62" s="7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5"/>
      <c r="AH62" s="75"/>
    </row>
    <row r="63" spans="1:34" ht="15" hidden="1" customHeight="1" thickBot="1" x14ac:dyDescent="0.25">
      <c r="D63" s="74"/>
      <c r="E63" s="75"/>
      <c r="F63" s="80"/>
      <c r="G63" s="80"/>
      <c r="H63" s="80"/>
      <c r="I63" s="80"/>
      <c r="J63" s="80"/>
      <c r="K63" s="80"/>
      <c r="L63" s="80"/>
      <c r="M63" s="80"/>
      <c r="N63" s="75"/>
      <c r="O63" s="75"/>
      <c r="P63" s="75"/>
      <c r="Q63" s="75"/>
      <c r="R63" s="75"/>
      <c r="S63" s="75"/>
      <c r="T63" s="75"/>
      <c r="U63" s="75"/>
      <c r="V63" s="75"/>
      <c r="W63" s="75"/>
      <c r="X63" s="75"/>
      <c r="Y63" s="75"/>
      <c r="Z63" s="75"/>
      <c r="AA63" s="75"/>
      <c r="AB63" s="75"/>
      <c r="AC63" s="75"/>
      <c r="AD63" s="75"/>
      <c r="AE63" s="75"/>
      <c r="AF63" s="75"/>
      <c r="AG63" s="75"/>
      <c r="AH63" s="75"/>
    </row>
    <row r="64" spans="1:34" ht="15" hidden="1" customHeight="1" thickBot="1" x14ac:dyDescent="0.25">
      <c r="D64" s="74"/>
      <c r="E64" s="75"/>
      <c r="F64" s="171" t="str">
        <f>VLOOKUP(QESRunInput_P,ServerCube,2)</f>
        <v>GRS:P060_GRS_Clone</v>
      </c>
      <c r="G64" s="169"/>
      <c r="H64" s="169"/>
      <c r="I64" s="169"/>
      <c r="J64" s="169"/>
      <c r="K64" s="169"/>
      <c r="L64" s="169"/>
      <c r="M64" s="169"/>
      <c r="N64" s="170" t="str">
        <f>VLOOKUP(QESRunPrevInput_P,ServerCube,2)</f>
        <v>GRS:P060_GRS_Clone</v>
      </c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</row>
    <row r="65" spans="4:34" ht="27" hidden="1" customHeight="1" x14ac:dyDescent="0.2">
      <c r="D65" s="74"/>
      <c r="E65" s="153"/>
      <c r="F65" s="153"/>
      <c r="G65" s="80"/>
      <c r="H65" s="80"/>
      <c r="I65" s="80"/>
      <c r="J65" s="80"/>
      <c r="K65" s="80"/>
      <c r="L65" s="80"/>
      <c r="M65" s="80"/>
      <c r="N65" s="80"/>
      <c r="O65" s="75"/>
      <c r="P65" s="75"/>
      <c r="Q65" s="75"/>
      <c r="R65" s="75"/>
      <c r="S65" s="75"/>
      <c r="T65" s="75"/>
      <c r="U65" s="75"/>
      <c r="V65" s="75"/>
      <c r="W65" s="75"/>
      <c r="X65" s="75"/>
      <c r="Y65" s="75"/>
      <c r="Z65" s="75"/>
      <c r="AA65" s="75"/>
      <c r="AB65" s="75"/>
      <c r="AC65" s="75"/>
      <c r="AD65" s="75"/>
      <c r="AE65" s="75"/>
      <c r="AF65" s="75"/>
      <c r="AG65" s="75"/>
      <c r="AH65" s="75"/>
    </row>
    <row r="66" spans="4:34" ht="27" customHeight="1" x14ac:dyDescent="0.2">
      <c r="D66" s="74"/>
      <c r="E66" s="153"/>
      <c r="F66" s="153"/>
      <c r="G66" s="80"/>
      <c r="H66" s="80"/>
      <c r="I66" s="80"/>
      <c r="J66" s="80"/>
      <c r="K66" s="80"/>
      <c r="L66" s="80"/>
      <c r="M66" s="80"/>
      <c r="N66" s="80"/>
      <c r="O66" s="75"/>
      <c r="P66" s="75"/>
      <c r="Q66" s="75"/>
      <c r="R66" s="75"/>
      <c r="S66" s="75"/>
      <c r="T66" s="75"/>
      <c r="U66" s="75"/>
      <c r="V66" s="7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</row>
    <row r="67" spans="4:34" ht="15" customHeight="1" x14ac:dyDescent="0.25">
      <c r="D67" s="74"/>
      <c r="E67" s="96" t="s">
        <v>314</v>
      </c>
      <c r="F67" s="115"/>
      <c r="G67" s="116"/>
      <c r="H67" s="116"/>
      <c r="I67" s="116"/>
      <c r="J67" s="116"/>
      <c r="K67" s="116"/>
      <c r="L67" s="116"/>
      <c r="M67" s="80"/>
      <c r="N67" s="80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5"/>
      <c r="Z67" s="75"/>
      <c r="AA67" s="75"/>
      <c r="AB67" s="75"/>
      <c r="AC67" s="75"/>
      <c r="AD67" s="75"/>
      <c r="AE67" s="75"/>
      <c r="AF67" s="75"/>
      <c r="AG67" s="75"/>
      <c r="AH67" s="75"/>
    </row>
    <row r="68" spans="4:34" ht="7.5" customHeight="1" thickBot="1" x14ac:dyDescent="0.25">
      <c r="D68" s="74"/>
      <c r="E68" s="74"/>
      <c r="F68" s="74"/>
      <c r="G68" s="80"/>
      <c r="H68" s="80"/>
      <c r="I68" s="80"/>
      <c r="J68" s="80"/>
      <c r="K68" s="80"/>
      <c r="L68" s="80"/>
      <c r="M68" s="80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</row>
    <row r="69" spans="4:34" ht="15" customHeight="1" thickBot="1" x14ac:dyDescent="0.25">
      <c r="D69" s="128"/>
      <c r="E69" s="108" t="s">
        <v>306</v>
      </c>
      <c r="F69" s="138">
        <v>201703</v>
      </c>
      <c r="G69" s="113"/>
      <c r="H69" s="113"/>
      <c r="I69" s="113"/>
      <c r="J69" s="113"/>
      <c r="K69" s="113"/>
      <c r="L69" s="113"/>
      <c r="M69" s="113"/>
      <c r="N69" s="112"/>
      <c r="O69" s="75"/>
      <c r="P69" s="75"/>
      <c r="Q69" s="75"/>
      <c r="R69" s="75"/>
      <c r="S69" s="75"/>
      <c r="T69" s="75"/>
      <c r="U69" s="75"/>
      <c r="V69" s="75"/>
      <c r="W69" s="75"/>
      <c r="X69" s="75"/>
      <c r="Y69" s="75"/>
      <c r="Z69" s="75"/>
      <c r="AA69" s="75"/>
      <c r="AB69" s="75"/>
      <c r="AC69" s="75"/>
      <c r="AD69" s="75"/>
      <c r="AE69" s="75"/>
      <c r="AF69" s="75"/>
      <c r="AG69" s="75"/>
      <c r="AH69" s="75"/>
    </row>
    <row r="70" spans="4:34" x14ac:dyDescent="0.2">
      <c r="D70" s="130"/>
      <c r="E70" s="112"/>
      <c r="F70" s="129"/>
      <c r="G70" s="113"/>
      <c r="H70" s="113"/>
      <c r="I70" s="113"/>
      <c r="J70" s="113"/>
      <c r="K70" s="113"/>
      <c r="L70" s="113"/>
      <c r="M70" s="113"/>
      <c r="N70" s="129"/>
      <c r="O70" s="75"/>
      <c r="P70" s="75"/>
      <c r="Q70" s="75"/>
      <c r="R70" s="75"/>
      <c r="S70" s="75"/>
      <c r="T70" s="75"/>
      <c r="U70" s="75"/>
      <c r="V70" s="7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</row>
    <row r="71" spans="4:34" x14ac:dyDescent="0.2">
      <c r="D71" s="131"/>
      <c r="E71" s="132"/>
      <c r="F71" s="133"/>
      <c r="G71" s="133"/>
      <c r="H71" s="133"/>
      <c r="I71" s="133"/>
      <c r="J71" s="133"/>
      <c r="K71" s="133"/>
      <c r="L71" s="133"/>
      <c r="M71" s="133"/>
      <c r="N71" s="132"/>
      <c r="O71" s="75"/>
      <c r="P71" s="75"/>
      <c r="Q71" s="75"/>
      <c r="R71" s="75"/>
      <c r="S71" s="75"/>
      <c r="T71" s="75"/>
      <c r="U71" s="75"/>
      <c r="V71" s="7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</row>
    <row r="72" spans="4:34" ht="15.75" x14ac:dyDescent="0.25">
      <c r="D72" s="74"/>
      <c r="E72" s="175"/>
      <c r="F72" s="80"/>
      <c r="G72" s="80"/>
      <c r="H72" s="80"/>
      <c r="I72" s="80"/>
      <c r="J72" s="80"/>
      <c r="K72" s="80"/>
      <c r="L72" s="80"/>
      <c r="M72" s="80"/>
      <c r="N72" s="75"/>
      <c r="O72" s="75"/>
      <c r="P72" s="75"/>
      <c r="Q72" s="75"/>
      <c r="R72" s="75"/>
      <c r="S72" s="75"/>
      <c r="T72" s="75"/>
      <c r="U72" s="75"/>
      <c r="V72" s="75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</row>
    <row r="73" spans="4:34" x14ac:dyDescent="0.2">
      <c r="D73" s="74"/>
      <c r="E73" s="75"/>
      <c r="F73" s="80"/>
      <c r="G73" s="80"/>
      <c r="H73" s="80"/>
      <c r="I73" s="80"/>
      <c r="J73" s="80"/>
      <c r="K73" s="80"/>
      <c r="L73" s="80"/>
      <c r="M73" s="80"/>
      <c r="N73" s="75"/>
      <c r="O73" s="75"/>
      <c r="P73" s="75"/>
      <c r="Q73" s="75"/>
      <c r="R73" s="75"/>
      <c r="S73" s="75"/>
      <c r="T73" s="75"/>
      <c r="U73" s="75"/>
      <c r="V73" s="7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</row>
    <row r="74" spans="4:34" x14ac:dyDescent="0.2">
      <c r="D74" s="74"/>
      <c r="E74" s="75"/>
      <c r="F74" s="80"/>
      <c r="G74" s="80"/>
      <c r="H74" s="80"/>
      <c r="I74" s="80"/>
      <c r="J74" s="80"/>
      <c r="K74" s="80"/>
      <c r="L74" s="80"/>
      <c r="M74" s="80"/>
      <c r="N74" s="75"/>
      <c r="O74" s="75"/>
      <c r="P74" s="75"/>
      <c r="Q74" s="75"/>
      <c r="R74" s="75"/>
      <c r="S74" s="75"/>
      <c r="T74" s="75"/>
      <c r="U74" s="75"/>
      <c r="V74" s="75"/>
      <c r="W74" s="75"/>
      <c r="X74" s="75"/>
      <c r="Y74" s="75"/>
      <c r="Z74" s="75"/>
      <c r="AA74" s="75"/>
      <c r="AB74" s="75"/>
      <c r="AC74" s="75"/>
      <c r="AD74" s="75"/>
      <c r="AE74" s="75"/>
      <c r="AF74" s="75"/>
      <c r="AG74" s="75"/>
      <c r="AH74" s="75"/>
    </row>
    <row r="75" spans="4:34" x14ac:dyDescent="0.2">
      <c r="D75" s="74"/>
      <c r="E75" s="75"/>
      <c r="F75" s="80"/>
      <c r="G75" s="80"/>
      <c r="H75" s="80"/>
      <c r="I75" s="80"/>
      <c r="J75" s="80"/>
      <c r="K75" s="80"/>
      <c r="L75" s="80"/>
      <c r="M75" s="80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</row>
    <row r="76" spans="4:34" x14ac:dyDescent="0.2">
      <c r="D76" s="74"/>
      <c r="E76" s="75"/>
      <c r="F76" s="80"/>
      <c r="G76" s="80"/>
      <c r="H76" s="80"/>
      <c r="I76" s="80"/>
      <c r="J76" s="80"/>
      <c r="K76" s="80"/>
      <c r="L76" s="80"/>
      <c r="M76" s="80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</row>
    <row r="77" spans="4:34" x14ac:dyDescent="0.2">
      <c r="D77" s="74"/>
      <c r="E77" s="75"/>
      <c r="F77" s="80"/>
      <c r="G77" s="80"/>
      <c r="H77" s="80"/>
      <c r="I77" s="80"/>
      <c r="J77" s="80"/>
      <c r="K77" s="80"/>
      <c r="L77" s="80"/>
      <c r="M77" s="80"/>
      <c r="N77" s="75"/>
      <c r="O77" s="75"/>
      <c r="P77" s="75"/>
      <c r="Q77" s="75"/>
      <c r="R77" s="75"/>
      <c r="S77" s="75"/>
      <c r="T77" s="75"/>
      <c r="U77" s="75"/>
      <c r="V77" s="75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</row>
    <row r="78" spans="4:34" x14ac:dyDescent="0.2">
      <c r="D78" s="74"/>
      <c r="E78" s="75"/>
      <c r="F78" s="80"/>
      <c r="G78" s="80"/>
      <c r="H78" s="80"/>
      <c r="I78" s="80"/>
      <c r="J78" s="80"/>
      <c r="K78" s="80"/>
      <c r="L78" s="80"/>
      <c r="M78" s="80"/>
      <c r="N78" s="75"/>
      <c r="O78" s="75"/>
      <c r="P78" s="75"/>
      <c r="Q78" s="75"/>
      <c r="R78" s="75"/>
      <c r="S78" s="75"/>
      <c r="T78" s="75"/>
      <c r="U78" s="75"/>
      <c r="V78" s="7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</row>
    <row r="79" spans="4:34" x14ac:dyDescent="0.2">
      <c r="D79" s="74"/>
      <c r="E79" s="75"/>
      <c r="F79" s="80"/>
      <c r="G79" s="80"/>
      <c r="H79" s="80"/>
      <c r="I79" s="80"/>
      <c r="J79" s="80"/>
      <c r="K79" s="80"/>
      <c r="L79" s="80"/>
      <c r="M79" s="80"/>
      <c r="N79" s="75"/>
      <c r="O79" s="75"/>
      <c r="P79" s="75"/>
      <c r="Q79" s="75"/>
      <c r="R79" s="75"/>
      <c r="S79" s="75"/>
      <c r="T79" s="75"/>
      <c r="U79" s="75"/>
      <c r="V79" s="75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</row>
    <row r="80" spans="4:34" x14ac:dyDescent="0.2">
      <c r="D80" s="74"/>
      <c r="E80" s="75"/>
      <c r="F80" s="80"/>
      <c r="G80" s="80"/>
      <c r="H80" s="80"/>
      <c r="I80" s="80"/>
      <c r="J80" s="80"/>
      <c r="K80" s="80"/>
      <c r="L80" s="80"/>
      <c r="M80" s="80"/>
      <c r="N80" s="75"/>
      <c r="O80" s="75"/>
      <c r="P80" s="75"/>
      <c r="Q80" s="75"/>
      <c r="R80" s="75"/>
      <c r="S80" s="75"/>
      <c r="T80" s="75"/>
      <c r="U80" s="75"/>
      <c r="V80" s="75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</row>
    <row r="81" spans="4:34" x14ac:dyDescent="0.2">
      <c r="D81" s="74"/>
      <c r="E81" s="75"/>
      <c r="F81" s="80"/>
      <c r="G81" s="80"/>
      <c r="H81" s="80"/>
      <c r="I81" s="80"/>
      <c r="J81" s="80"/>
      <c r="K81" s="80"/>
      <c r="L81" s="80"/>
      <c r="M81" s="80"/>
      <c r="N81" s="75"/>
      <c r="O81" s="75"/>
      <c r="P81" s="75"/>
      <c r="Q81" s="75"/>
      <c r="R81" s="75"/>
      <c r="S81" s="75"/>
      <c r="T81" s="75"/>
      <c r="U81" s="75"/>
      <c r="V81" s="75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</row>
    <row r="82" spans="4:34" x14ac:dyDescent="0.2">
      <c r="D82" s="74"/>
      <c r="E82" s="75"/>
      <c r="F82" s="80"/>
      <c r="G82" s="80"/>
      <c r="H82" s="80"/>
      <c r="I82" s="80"/>
      <c r="J82" s="80"/>
      <c r="K82" s="80"/>
      <c r="L82" s="80"/>
      <c r="M82" s="80"/>
      <c r="N82" s="75"/>
      <c r="O82" s="75"/>
      <c r="P82" s="75"/>
      <c r="Q82" s="75"/>
      <c r="R82" s="75"/>
      <c r="S82" s="75"/>
      <c r="T82" s="75"/>
      <c r="U82" s="75"/>
      <c r="V82" s="75"/>
      <c r="W82" s="75"/>
      <c r="X82" s="75"/>
      <c r="Y82" s="75"/>
      <c r="Z82" s="75"/>
      <c r="AA82" s="75"/>
      <c r="AB82" s="75"/>
      <c r="AC82" s="75"/>
      <c r="AD82" s="75"/>
      <c r="AE82" s="75"/>
      <c r="AF82" s="75"/>
      <c r="AG82" s="75"/>
      <c r="AH82" s="75"/>
    </row>
    <row r="83" spans="4:34" x14ac:dyDescent="0.2">
      <c r="D83" s="74"/>
      <c r="E83" s="75"/>
      <c r="F83" s="80"/>
      <c r="G83" s="80"/>
      <c r="H83" s="80"/>
      <c r="I83" s="80"/>
      <c r="J83" s="80"/>
      <c r="K83" s="80"/>
      <c r="L83" s="80"/>
      <c r="M83" s="80"/>
      <c r="N83" s="75"/>
      <c r="O83" s="75"/>
      <c r="P83" s="75"/>
      <c r="Q83" s="75"/>
      <c r="R83" s="75"/>
      <c r="S83" s="75"/>
      <c r="T83" s="75"/>
      <c r="U83" s="75"/>
      <c r="V83" s="75"/>
      <c r="W83" s="75"/>
      <c r="X83" s="75"/>
      <c r="Y83" s="75"/>
      <c r="Z83" s="75"/>
      <c r="AA83" s="75"/>
      <c r="AB83" s="75"/>
      <c r="AC83" s="75"/>
      <c r="AD83" s="75"/>
      <c r="AE83" s="75"/>
      <c r="AF83" s="75"/>
      <c r="AG83" s="75"/>
      <c r="AH83" s="75"/>
    </row>
    <row r="84" spans="4:34" x14ac:dyDescent="0.2">
      <c r="D84" s="74"/>
      <c r="E84" s="75"/>
      <c r="F84" s="80"/>
      <c r="G84" s="80"/>
      <c r="H84" s="80"/>
      <c r="I84" s="80"/>
      <c r="J84" s="80"/>
      <c r="K84" s="80"/>
      <c r="L84" s="80"/>
      <c r="M84" s="80"/>
      <c r="N84" s="75"/>
      <c r="O84" s="75"/>
      <c r="P84" s="75"/>
      <c r="Q84" s="75"/>
      <c r="R84" s="75"/>
      <c r="S84" s="75"/>
      <c r="T84" s="75"/>
      <c r="U84" s="75"/>
      <c r="V84" s="75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</row>
    <row r="85" spans="4:34" x14ac:dyDescent="0.2">
      <c r="D85" s="74"/>
      <c r="E85" s="75"/>
      <c r="F85" s="80"/>
      <c r="G85" s="80"/>
      <c r="H85" s="80"/>
      <c r="I85" s="80"/>
      <c r="J85" s="80"/>
      <c r="K85" s="80"/>
      <c r="L85" s="80"/>
      <c r="M85" s="80"/>
      <c r="N85" s="75"/>
      <c r="O85" s="75"/>
      <c r="P85" s="75"/>
      <c r="Q85" s="75"/>
      <c r="R85" s="75"/>
      <c r="S85" s="75"/>
      <c r="T85" s="75"/>
      <c r="U85" s="75"/>
      <c r="V85" s="7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</row>
    <row r="86" spans="4:34" x14ac:dyDescent="0.2">
      <c r="D86" s="74"/>
      <c r="E86" s="75"/>
      <c r="F86" s="80"/>
      <c r="G86" s="80"/>
      <c r="H86" s="80"/>
      <c r="I86" s="80"/>
      <c r="J86" s="80"/>
      <c r="K86" s="80"/>
      <c r="L86" s="80"/>
      <c r="M86" s="80"/>
      <c r="N86" s="75"/>
      <c r="O86" s="75"/>
      <c r="P86" s="75"/>
      <c r="Q86" s="75"/>
      <c r="R86" s="75"/>
      <c r="S86" s="75"/>
      <c r="T86" s="75"/>
      <c r="U86" s="75"/>
      <c r="V86" s="75"/>
      <c r="W86" s="75"/>
      <c r="X86" s="75"/>
      <c r="Y86" s="75"/>
      <c r="Z86" s="75"/>
      <c r="AA86" s="75"/>
      <c r="AB86" s="75"/>
      <c r="AC86" s="75"/>
      <c r="AD86" s="75"/>
      <c r="AE86" s="75"/>
      <c r="AF86" s="75"/>
      <c r="AG86" s="75"/>
      <c r="AH86" s="75"/>
    </row>
  </sheetData>
  <sheetProtection selectLockedCells="1" selectUnlockedCells="1"/>
  <conditionalFormatting sqref="D49:F50 H49:M50 D48:M48">
    <cfRule type="expression" dxfId="2" priority="3">
      <formula>$D48="X"</formula>
    </cfRule>
  </conditionalFormatting>
  <conditionalFormatting sqref="D51:F51 H51:M51">
    <cfRule type="expression" dxfId="1" priority="2">
      <formula>$D51="X"</formula>
    </cfRule>
  </conditionalFormatting>
  <conditionalFormatting sqref="G49:G51">
    <cfRule type="expression" dxfId="0" priority="1">
      <formula>$D49="X"</formula>
    </cfRule>
  </conditionalFormatting>
  <dataValidations count="12">
    <dataValidation type="list" allowBlank="1" showInputMessage="1" showErrorMessage="1" error="Please select value from list" sqref="F45">
      <formula1>UnitsText_List</formula1>
    </dataValidation>
    <dataValidation type="list" allowBlank="1" showInputMessage="1" showErrorMessage="1" error="Please select value from list" sqref="F37:M37">
      <formula1>Measures_List</formula1>
    </dataValidation>
    <dataValidation type="list" allowBlank="1" showInputMessage="1" showErrorMessage="1" error="Please select value from list" sqref="F4:M5">
      <formula1>TrueFalse_List</formula1>
    </dataValidation>
    <dataValidation type="list" allowBlank="1" showInputMessage="1" showErrorMessage="1" error="Please select value from list" sqref="F8:M8">
      <formula1>PeriodScopes_List</formula1>
    </dataValidation>
    <dataValidation type="list" allowBlank="1" showInputMessage="1" showErrorMessage="1" sqref="F43">
      <formula1>$O$1:$O$4</formula1>
    </dataValidation>
    <dataValidation type="list" allowBlank="1" showInputMessage="1" showErrorMessage="1" sqref="F49">
      <formula1>$T$1:$T$10</formula1>
    </dataValidation>
    <dataValidation type="list" allowBlank="1" showInputMessage="1" showErrorMessage="1" sqref="F50">
      <formula1>$Q$1:$Q$13</formula1>
    </dataValidation>
    <dataValidation type="list" allowBlank="1" showInputMessage="1" showErrorMessage="1" sqref="F62 N62">
      <formula1>$AJ$1:$AJ$7</formula1>
    </dataValidation>
    <dataValidation type="list" allowBlank="1" showInputMessage="1" showErrorMessage="1" sqref="F60 N60">
      <formula1>$Q$16:$Q$20</formula1>
    </dataValidation>
    <dataValidation type="list" allowBlank="1" showInputMessage="1" showErrorMessage="1" sqref="N3">
      <formula1>$AF$2:$AF$3</formula1>
    </dataValidation>
    <dataValidation type="list" allowBlank="1" showInputMessage="1" showErrorMessage="1" sqref="F44">
      <formula1>$Z$1:$Z$2</formula1>
    </dataValidation>
    <dataValidation type="list" allowBlank="1" showInputMessage="1" showErrorMessage="1" sqref="F57 N57">
      <formula1>$AH$1:$AH$9</formula1>
    </dataValidation>
  </dataValidations>
  <pageMargins left="0.70866141732283472" right="0.70866141732283472" top="0.74803149606299213" bottom="0.74803149606299213" header="0.31496062992125984" footer="0.31496062992125984"/>
  <pageSetup paperSize="8" scale="5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ocalLists"/>
  <dimension ref="A1:S150"/>
  <sheetViews>
    <sheetView topLeftCell="A46" workbookViewId="0">
      <selection activeCell="G57" sqref="G57"/>
    </sheetView>
  </sheetViews>
  <sheetFormatPr defaultColWidth="24.5703125" defaultRowHeight="12.75" x14ac:dyDescent="0.2"/>
  <cols>
    <col min="1" max="1" width="20.42578125" style="26" customWidth="1"/>
    <col min="2" max="2" width="22" style="26" customWidth="1"/>
    <col min="3" max="3" width="17.140625" style="26" customWidth="1"/>
    <col min="4" max="4" width="18.5703125" style="26" customWidth="1"/>
    <col min="5" max="5" width="19.85546875" style="26" customWidth="1"/>
    <col min="6" max="6" width="32.7109375" style="26" customWidth="1"/>
    <col min="7" max="7" width="43.28515625" style="26" customWidth="1"/>
    <col min="8" max="8" width="19.140625" style="26" bestFit="1" customWidth="1"/>
    <col min="9" max="9" width="31.85546875" style="22" customWidth="1"/>
    <col min="10" max="10" width="23.28515625" style="22" bestFit="1" customWidth="1"/>
    <col min="11" max="11" width="27.140625" style="26" bestFit="1" customWidth="1"/>
    <col min="12" max="12" width="18.42578125" style="26" bestFit="1" customWidth="1"/>
    <col min="13" max="13" width="15.85546875" style="16" bestFit="1" customWidth="1"/>
    <col min="14" max="14" width="24.5703125" style="26"/>
    <col min="15" max="15" width="31.7109375" style="26" customWidth="1"/>
    <col min="16" max="16384" width="24.5703125" style="26"/>
  </cols>
  <sheetData>
    <row r="1" spans="1:19" x14ac:dyDescent="0.2">
      <c r="A1" s="37" t="s">
        <v>46</v>
      </c>
      <c r="B1" s="37" t="s">
        <v>76</v>
      </c>
      <c r="C1" s="37" t="s">
        <v>47</v>
      </c>
      <c r="D1" s="37" t="s">
        <v>48</v>
      </c>
      <c r="E1" s="37" t="s">
        <v>108</v>
      </c>
      <c r="F1" s="37" t="s">
        <v>109</v>
      </c>
      <c r="G1" s="37" t="s">
        <v>110</v>
      </c>
      <c r="H1" s="37" t="s">
        <v>111</v>
      </c>
      <c r="I1" s="37" t="s">
        <v>205</v>
      </c>
      <c r="J1" s="37" t="s">
        <v>112</v>
      </c>
      <c r="K1" s="37" t="s">
        <v>113</v>
      </c>
      <c r="L1" s="37" t="s">
        <v>114</v>
      </c>
      <c r="M1" s="38" t="s">
        <v>115</v>
      </c>
      <c r="N1" s="21" t="s">
        <v>49</v>
      </c>
      <c r="O1" s="21" t="s">
        <v>77</v>
      </c>
      <c r="P1" s="41" t="s">
        <v>211</v>
      </c>
      <c r="Q1" s="41" t="s">
        <v>212</v>
      </c>
      <c r="R1" s="41" t="s">
        <v>213</v>
      </c>
      <c r="S1" s="41" t="s">
        <v>214</v>
      </c>
    </row>
    <row r="2" spans="1:19" x14ac:dyDescent="0.2">
      <c r="A2" s="26" t="s">
        <v>34</v>
      </c>
      <c r="B2" s="22" t="e">
        <f ca="1">_xll.DFRST(MeasureExt_V)</f>
        <v>#NAME?</v>
      </c>
      <c r="C2" s="22" t="s">
        <v>44</v>
      </c>
      <c r="D2" s="6">
        <v>1</v>
      </c>
      <c r="E2" s="25" t="b">
        <v>1</v>
      </c>
      <c r="F2" s="26" t="s">
        <v>98</v>
      </c>
      <c r="G2" s="34" t="s">
        <v>40</v>
      </c>
      <c r="H2" s="26" t="s">
        <v>78</v>
      </c>
      <c r="I2" s="26" t="s">
        <v>9</v>
      </c>
      <c r="J2" s="26" t="s">
        <v>70</v>
      </c>
      <c r="K2" s="26" t="s">
        <v>79</v>
      </c>
      <c r="L2" s="26" t="s">
        <v>51</v>
      </c>
      <c r="M2" s="16" t="s">
        <v>67</v>
      </c>
      <c r="N2" s="27" t="s">
        <v>136</v>
      </c>
      <c r="O2" s="27" t="s">
        <v>100</v>
      </c>
      <c r="P2" s="39" t="s">
        <v>98</v>
      </c>
      <c r="Q2" s="39" t="s">
        <v>98</v>
      </c>
      <c r="R2" s="39" t="s">
        <v>98</v>
      </c>
      <c r="S2" s="39" t="s">
        <v>98</v>
      </c>
    </row>
    <row r="3" spans="1:19" x14ac:dyDescent="0.2">
      <c r="A3" s="22" t="s">
        <v>18</v>
      </c>
      <c r="B3" s="26" t="s">
        <v>117</v>
      </c>
      <c r="C3" s="26" t="s">
        <v>6</v>
      </c>
      <c r="D3" s="6">
        <v>1000</v>
      </c>
      <c r="E3" s="25" t="b">
        <v>0</v>
      </c>
      <c r="F3" s="25" t="s">
        <v>118</v>
      </c>
      <c r="G3" s="34" t="s">
        <v>41</v>
      </c>
      <c r="H3" s="22" t="e">
        <f ca="1">_xll.ELCOMP(Dim3Ext_V,"GEO Total",1)</f>
        <v>#NAME?</v>
      </c>
      <c r="I3" s="26" t="s">
        <v>8</v>
      </c>
      <c r="J3" s="26" t="s">
        <v>80</v>
      </c>
      <c r="K3" s="26" t="s">
        <v>71</v>
      </c>
      <c r="L3" s="22"/>
      <c r="M3" s="16" t="s">
        <v>66</v>
      </c>
      <c r="N3" s="27" t="s">
        <v>100</v>
      </c>
      <c r="O3" s="32" t="s">
        <v>136</v>
      </c>
      <c r="P3" s="39" t="s">
        <v>204</v>
      </c>
      <c r="Q3" s="39" t="s">
        <v>123</v>
      </c>
      <c r="R3" s="40" t="s">
        <v>118</v>
      </c>
      <c r="S3" s="40" t="s">
        <v>118</v>
      </c>
    </row>
    <row r="4" spans="1:19" x14ac:dyDescent="0.2">
      <c r="A4" s="26" t="s">
        <v>35</v>
      </c>
      <c r="B4" s="26" t="s">
        <v>120</v>
      </c>
      <c r="C4" s="26" t="s">
        <v>45</v>
      </c>
      <c r="D4" s="6">
        <v>1000000</v>
      </c>
      <c r="F4" s="26" t="s">
        <v>121</v>
      </c>
      <c r="G4" s="34" t="s">
        <v>153</v>
      </c>
      <c r="H4" s="22" t="e">
        <f ca="1">_xll.ELCOMP(Dim3Ext_V,"GEO Total",2)</f>
        <v>#NAME?</v>
      </c>
      <c r="I4" s="26" t="s">
        <v>33</v>
      </c>
      <c r="J4" s="26" t="s">
        <v>81</v>
      </c>
      <c r="M4" s="16" t="s">
        <v>65</v>
      </c>
      <c r="P4" s="39"/>
      <c r="Q4" s="39" t="s">
        <v>129</v>
      </c>
      <c r="R4" s="39" t="s">
        <v>121</v>
      </c>
      <c r="S4" s="39" t="s">
        <v>121</v>
      </c>
    </row>
    <row r="5" spans="1:19" x14ac:dyDescent="0.2">
      <c r="F5" s="26" t="s">
        <v>123</v>
      </c>
      <c r="G5" s="34" t="s">
        <v>154</v>
      </c>
      <c r="H5" s="22" t="e">
        <f ca="1">_xll.ELCOMP(Dim3Ext_V,"GEO Total",3)</f>
        <v>#NAME?</v>
      </c>
      <c r="I5" s="26" t="s">
        <v>82</v>
      </c>
      <c r="J5" s="26" t="s">
        <v>83</v>
      </c>
      <c r="M5" s="16" t="s">
        <v>64</v>
      </c>
      <c r="P5" s="39"/>
      <c r="Q5" s="39"/>
      <c r="R5" s="39" t="s">
        <v>125</v>
      </c>
      <c r="S5" s="39" t="s">
        <v>123</v>
      </c>
    </row>
    <row r="6" spans="1:19" x14ac:dyDescent="0.2">
      <c r="F6" s="26" t="s">
        <v>125</v>
      </c>
      <c r="G6" s="34" t="s">
        <v>155</v>
      </c>
      <c r="H6" s="22" t="e">
        <f ca="1">_xll.ELCOMP(Dim3Ext_V,"GEO Total",4)</f>
        <v>#NAME?</v>
      </c>
      <c r="I6" s="26"/>
      <c r="J6" s="26" t="s">
        <v>84</v>
      </c>
      <c r="M6" s="16" t="s">
        <v>63</v>
      </c>
      <c r="P6" s="39"/>
      <c r="Q6" s="39"/>
      <c r="R6" s="39" t="s">
        <v>126</v>
      </c>
      <c r="S6" s="39" t="s">
        <v>125</v>
      </c>
    </row>
    <row r="7" spans="1:19" x14ac:dyDescent="0.2">
      <c r="F7" s="26" t="s">
        <v>126</v>
      </c>
      <c r="G7" s="34" t="s">
        <v>156</v>
      </c>
      <c r="H7" s="22" t="e">
        <f ca="1">_xll.ELCOMP(Dim3Ext_V,"GEO Total",5)</f>
        <v>#NAME?</v>
      </c>
      <c r="I7" s="26"/>
      <c r="J7" s="26" t="s">
        <v>85</v>
      </c>
      <c r="M7" s="16" t="s">
        <v>62</v>
      </c>
      <c r="P7" s="39"/>
      <c r="Q7" s="39"/>
      <c r="R7" s="39" t="s">
        <v>127</v>
      </c>
      <c r="S7" s="39" t="s">
        <v>126</v>
      </c>
    </row>
    <row r="8" spans="1:19" x14ac:dyDescent="0.2">
      <c r="F8" s="26" t="s">
        <v>127</v>
      </c>
      <c r="G8" s="34" t="s">
        <v>157</v>
      </c>
      <c r="H8" s="22" t="e">
        <f ca="1">_xll.ELCOMP(Dim3Ext_V,"GEO Total",6)</f>
        <v>#NAME?</v>
      </c>
      <c r="I8" s="26"/>
      <c r="J8" s="26" t="s">
        <v>86</v>
      </c>
      <c r="M8" s="16" t="s">
        <v>61</v>
      </c>
      <c r="P8" s="39"/>
      <c r="Q8" s="39"/>
      <c r="R8" s="39" t="s">
        <v>128</v>
      </c>
      <c r="S8" s="39" t="s">
        <v>127</v>
      </c>
    </row>
    <row r="9" spans="1:19" x14ac:dyDescent="0.2">
      <c r="F9" s="26" t="s">
        <v>128</v>
      </c>
      <c r="G9" s="34" t="s">
        <v>158</v>
      </c>
      <c r="H9" s="22" t="e">
        <f ca="1">_xll.ELCOMP(Dim3Ext_V,"GEO Total",7)</f>
        <v>#NAME?</v>
      </c>
      <c r="I9" s="26"/>
      <c r="J9" s="26"/>
      <c r="M9" s="16" t="s">
        <v>60</v>
      </c>
      <c r="P9" s="39"/>
      <c r="Q9" s="39"/>
      <c r="R9" s="39" t="s">
        <v>130</v>
      </c>
      <c r="S9" s="39" t="s">
        <v>128</v>
      </c>
    </row>
    <row r="10" spans="1:19" x14ac:dyDescent="0.2">
      <c r="F10" s="26" t="s">
        <v>129</v>
      </c>
      <c r="G10" s="34" t="s">
        <v>159</v>
      </c>
      <c r="I10" s="26"/>
      <c r="J10" s="26"/>
      <c r="M10" s="16" t="s">
        <v>59</v>
      </c>
      <c r="P10" s="39"/>
      <c r="Q10" s="39"/>
      <c r="R10" s="39" t="s">
        <v>131</v>
      </c>
      <c r="S10" s="39" t="s">
        <v>129</v>
      </c>
    </row>
    <row r="11" spans="1:19" x14ac:dyDescent="0.2">
      <c r="F11" s="26" t="s">
        <v>130</v>
      </c>
      <c r="G11" s="34" t="s">
        <v>160</v>
      </c>
      <c r="I11" s="26"/>
      <c r="J11" s="26"/>
      <c r="M11" s="16" t="s">
        <v>58</v>
      </c>
      <c r="P11" s="39"/>
      <c r="Q11" s="39"/>
      <c r="R11" s="39" t="s">
        <v>132</v>
      </c>
      <c r="S11" s="39" t="s">
        <v>130</v>
      </c>
    </row>
    <row r="12" spans="1:19" x14ac:dyDescent="0.2">
      <c r="F12" s="26" t="s">
        <v>131</v>
      </c>
      <c r="G12" s="34" t="s">
        <v>42</v>
      </c>
      <c r="I12" s="26"/>
      <c r="J12" s="26"/>
      <c r="M12" s="16" t="s">
        <v>57</v>
      </c>
      <c r="P12" s="39"/>
      <c r="Q12" s="39"/>
      <c r="R12" s="39" t="s">
        <v>133</v>
      </c>
      <c r="S12" s="39" t="s">
        <v>131</v>
      </c>
    </row>
    <row r="13" spans="1:19" x14ac:dyDescent="0.2">
      <c r="F13" s="26" t="s">
        <v>132</v>
      </c>
      <c r="G13" s="34" t="s">
        <v>161</v>
      </c>
      <c r="I13" s="26"/>
      <c r="J13" s="26"/>
      <c r="M13" s="16" t="s">
        <v>56</v>
      </c>
      <c r="P13" s="39"/>
      <c r="Q13" s="39"/>
      <c r="R13" s="39" t="s">
        <v>134</v>
      </c>
      <c r="S13" s="39" t="s">
        <v>204</v>
      </c>
    </row>
    <row r="14" spans="1:19" x14ac:dyDescent="0.2">
      <c r="F14" s="26" t="s">
        <v>133</v>
      </c>
      <c r="G14" s="34" t="s">
        <v>162</v>
      </c>
      <c r="I14" s="26"/>
      <c r="J14" s="26"/>
      <c r="M14" s="16" t="s">
        <v>55</v>
      </c>
      <c r="P14" s="39"/>
      <c r="Q14" s="39"/>
      <c r="R14" s="39" t="s">
        <v>135</v>
      </c>
      <c r="S14" s="39" t="s">
        <v>132</v>
      </c>
    </row>
    <row r="15" spans="1:19" x14ac:dyDescent="0.2">
      <c r="F15" s="26" t="s">
        <v>134</v>
      </c>
      <c r="G15" s="34" t="s">
        <v>163</v>
      </c>
      <c r="I15" s="26"/>
      <c r="J15" s="26"/>
      <c r="M15" s="16" t="s">
        <v>54</v>
      </c>
      <c r="P15" s="39"/>
      <c r="Q15" s="39"/>
      <c r="R15" s="39"/>
      <c r="S15" s="39" t="s">
        <v>133</v>
      </c>
    </row>
    <row r="16" spans="1:19" x14ac:dyDescent="0.2">
      <c r="F16" s="26" t="s">
        <v>135</v>
      </c>
      <c r="G16" s="34" t="s">
        <v>164</v>
      </c>
      <c r="I16" s="26"/>
      <c r="J16" s="26"/>
      <c r="M16" s="16" t="s">
        <v>53</v>
      </c>
      <c r="P16" s="39"/>
      <c r="Q16" s="39"/>
      <c r="R16" s="39"/>
      <c r="S16" s="39" t="s">
        <v>134</v>
      </c>
    </row>
    <row r="17" spans="6:19" x14ac:dyDescent="0.2">
      <c r="F17" s="35" t="s">
        <v>204</v>
      </c>
      <c r="G17" s="34" t="s">
        <v>165</v>
      </c>
      <c r="I17" s="26"/>
      <c r="J17" s="26"/>
      <c r="M17" s="16" t="s">
        <v>52</v>
      </c>
      <c r="P17" s="39"/>
      <c r="Q17" s="39"/>
      <c r="R17" s="39"/>
      <c r="S17" s="39" t="s">
        <v>135</v>
      </c>
    </row>
    <row r="18" spans="6:19" x14ac:dyDescent="0.2">
      <c r="G18" s="34" t="s">
        <v>166</v>
      </c>
      <c r="I18" s="26"/>
      <c r="J18" s="26"/>
      <c r="M18" s="16" t="s">
        <v>50</v>
      </c>
    </row>
    <row r="19" spans="6:19" x14ac:dyDescent="0.2">
      <c r="G19" s="34" t="s">
        <v>167</v>
      </c>
      <c r="I19" s="26"/>
      <c r="J19" s="26"/>
      <c r="M19" s="16" t="s">
        <v>124</v>
      </c>
    </row>
    <row r="20" spans="6:19" x14ac:dyDescent="0.2">
      <c r="G20" s="34" t="s">
        <v>168</v>
      </c>
      <c r="I20" s="26"/>
      <c r="J20" s="26"/>
      <c r="M20" s="16" t="s">
        <v>122</v>
      </c>
    </row>
    <row r="21" spans="6:19" x14ac:dyDescent="0.2">
      <c r="G21" s="34" t="s">
        <v>169</v>
      </c>
      <c r="I21" s="26"/>
      <c r="J21" s="26"/>
      <c r="M21" s="16" t="s">
        <v>119</v>
      </c>
    </row>
    <row r="22" spans="6:19" x14ac:dyDescent="0.2">
      <c r="G22" s="34" t="s">
        <v>170</v>
      </c>
      <c r="I22" s="26"/>
      <c r="J22" s="26"/>
      <c r="M22" s="16" t="s">
        <v>116</v>
      </c>
    </row>
    <row r="23" spans="6:19" x14ac:dyDescent="0.2">
      <c r="G23" s="34" t="s">
        <v>171</v>
      </c>
      <c r="I23" s="26"/>
      <c r="J23" s="26"/>
      <c r="M23" s="16" t="s">
        <v>137</v>
      </c>
    </row>
    <row r="24" spans="6:19" x14ac:dyDescent="0.2">
      <c r="G24" s="34" t="s">
        <v>172</v>
      </c>
      <c r="I24" s="26"/>
      <c r="J24" s="26"/>
      <c r="M24" s="16" t="s">
        <v>138</v>
      </c>
    </row>
    <row r="25" spans="6:19" ht="12" customHeight="1" x14ac:dyDescent="0.2">
      <c r="G25" s="34" t="s">
        <v>173</v>
      </c>
      <c r="I25" s="26"/>
      <c r="J25" s="26"/>
      <c r="M25" s="16" t="s">
        <v>139</v>
      </c>
    </row>
    <row r="26" spans="6:19" x14ac:dyDescent="0.2">
      <c r="G26" s="34" t="s">
        <v>174</v>
      </c>
      <c r="I26" s="26"/>
      <c r="J26" s="26"/>
      <c r="M26" s="16" t="s">
        <v>140</v>
      </c>
    </row>
    <row r="27" spans="6:19" x14ac:dyDescent="0.2">
      <c r="G27" s="34" t="s">
        <v>175</v>
      </c>
      <c r="I27" s="26"/>
      <c r="J27" s="26"/>
      <c r="M27" s="16" t="s">
        <v>141</v>
      </c>
    </row>
    <row r="28" spans="6:19" x14ac:dyDescent="0.2">
      <c r="G28" s="34" t="s">
        <v>176</v>
      </c>
      <c r="I28" s="26"/>
      <c r="J28" s="26"/>
      <c r="M28" s="16" t="s">
        <v>142</v>
      </c>
    </row>
    <row r="29" spans="6:19" x14ac:dyDescent="0.2">
      <c r="G29" s="34" t="s">
        <v>177</v>
      </c>
      <c r="I29" s="26"/>
      <c r="J29" s="26"/>
      <c r="M29" s="16" t="s">
        <v>143</v>
      </c>
    </row>
    <row r="30" spans="6:19" x14ac:dyDescent="0.2">
      <c r="F30" s="32"/>
      <c r="G30" s="34" t="s">
        <v>178</v>
      </c>
      <c r="I30" s="26"/>
      <c r="J30" s="26"/>
      <c r="M30" s="16" t="s">
        <v>144</v>
      </c>
    </row>
    <row r="31" spans="6:19" x14ac:dyDescent="0.2">
      <c r="F31" s="32"/>
      <c r="G31" s="34" t="s">
        <v>179</v>
      </c>
      <c r="I31" s="26"/>
      <c r="J31" s="26"/>
      <c r="M31" s="16" t="s">
        <v>145</v>
      </c>
    </row>
    <row r="32" spans="6:19" x14ac:dyDescent="0.2">
      <c r="F32" s="32"/>
      <c r="G32" s="34" t="s">
        <v>180</v>
      </c>
      <c r="I32" s="26"/>
      <c r="J32" s="26"/>
      <c r="M32" s="16" t="s">
        <v>146</v>
      </c>
    </row>
    <row r="33" spans="6:13" x14ac:dyDescent="0.2">
      <c r="F33" s="32"/>
      <c r="G33" s="34" t="s">
        <v>181</v>
      </c>
      <c r="I33" s="26"/>
      <c r="J33" s="26"/>
      <c r="M33" s="16" t="s">
        <v>147</v>
      </c>
    </row>
    <row r="34" spans="6:13" x14ac:dyDescent="0.2">
      <c r="F34" s="32"/>
      <c r="G34" s="34" t="s">
        <v>182</v>
      </c>
      <c r="I34" s="26"/>
      <c r="J34" s="26"/>
      <c r="M34" s="16" t="s">
        <v>148</v>
      </c>
    </row>
    <row r="35" spans="6:13" x14ac:dyDescent="0.2">
      <c r="F35" s="32"/>
      <c r="G35" s="34" t="s">
        <v>183</v>
      </c>
      <c r="I35" s="26"/>
      <c r="J35" s="26"/>
      <c r="M35" s="16" t="s">
        <v>149</v>
      </c>
    </row>
    <row r="36" spans="6:13" x14ac:dyDescent="0.2">
      <c r="F36" s="32"/>
      <c r="G36" s="34" t="s">
        <v>184</v>
      </c>
      <c r="I36" s="26"/>
      <c r="J36" s="26"/>
      <c r="M36" s="16" t="s">
        <v>150</v>
      </c>
    </row>
    <row r="37" spans="6:13" x14ac:dyDescent="0.2">
      <c r="F37" s="32"/>
      <c r="G37" s="34" t="s">
        <v>185</v>
      </c>
      <c r="I37" s="26"/>
      <c r="J37" s="26"/>
      <c r="M37" s="16" t="s">
        <v>151</v>
      </c>
    </row>
    <row r="38" spans="6:13" x14ac:dyDescent="0.2">
      <c r="F38" s="32"/>
      <c r="G38" s="34" t="s">
        <v>186</v>
      </c>
      <c r="I38" s="26"/>
      <c r="J38" s="26"/>
      <c r="M38" s="16" t="s">
        <v>152</v>
      </c>
    </row>
    <row r="39" spans="6:13" x14ac:dyDescent="0.2">
      <c r="F39" s="32"/>
      <c r="G39" s="34" t="s">
        <v>187</v>
      </c>
      <c r="I39" s="26"/>
      <c r="J39" s="26"/>
    </row>
    <row r="40" spans="6:13" x14ac:dyDescent="0.2">
      <c r="F40" s="32"/>
      <c r="G40" s="34" t="s">
        <v>188</v>
      </c>
      <c r="I40" s="26"/>
      <c r="J40" s="26"/>
    </row>
    <row r="41" spans="6:13" x14ac:dyDescent="0.2">
      <c r="F41" s="32"/>
      <c r="G41" s="34" t="s">
        <v>189</v>
      </c>
      <c r="I41" s="26"/>
      <c r="J41" s="26"/>
    </row>
    <row r="42" spans="6:13" x14ac:dyDescent="0.2">
      <c r="F42" s="32"/>
      <c r="G42" s="34" t="s">
        <v>190</v>
      </c>
      <c r="I42" s="26"/>
      <c r="J42" s="26"/>
    </row>
    <row r="43" spans="6:13" x14ac:dyDescent="0.2">
      <c r="F43" s="32"/>
      <c r="G43" s="34" t="s">
        <v>191</v>
      </c>
      <c r="I43" s="26"/>
      <c r="J43" s="26"/>
    </row>
    <row r="44" spans="6:13" x14ac:dyDescent="0.2">
      <c r="F44" s="32"/>
      <c r="G44" s="34" t="s">
        <v>192</v>
      </c>
      <c r="I44" s="26"/>
      <c r="J44" s="26"/>
    </row>
    <row r="45" spans="6:13" x14ac:dyDescent="0.2">
      <c r="F45" s="32"/>
      <c r="G45" s="34" t="s">
        <v>193</v>
      </c>
      <c r="I45" s="26"/>
      <c r="J45" s="26"/>
    </row>
    <row r="46" spans="6:13" x14ac:dyDescent="0.2">
      <c r="F46" s="32"/>
      <c r="G46" s="34" t="s">
        <v>194</v>
      </c>
      <c r="I46" s="26"/>
      <c r="J46" s="26"/>
    </row>
    <row r="47" spans="6:13" x14ac:dyDescent="0.2">
      <c r="F47" s="32"/>
      <c r="G47" s="34" t="s">
        <v>195</v>
      </c>
      <c r="I47" s="26"/>
      <c r="J47" s="26"/>
    </row>
    <row r="48" spans="6:13" x14ac:dyDescent="0.2">
      <c r="F48" s="32"/>
      <c r="G48" s="34" t="s">
        <v>196</v>
      </c>
      <c r="I48" s="26"/>
      <c r="J48" s="26"/>
    </row>
    <row r="49" spans="6:10" x14ac:dyDescent="0.2">
      <c r="F49" s="32"/>
      <c r="G49" s="34" t="s">
        <v>197</v>
      </c>
      <c r="I49" s="26"/>
      <c r="J49" s="26"/>
    </row>
    <row r="50" spans="6:10" x14ac:dyDescent="0.2">
      <c r="F50" s="32"/>
      <c r="G50" s="34" t="s">
        <v>198</v>
      </c>
      <c r="I50" s="26"/>
      <c r="J50" s="26"/>
    </row>
    <row r="51" spans="6:10" x14ac:dyDescent="0.2">
      <c r="F51" s="32"/>
      <c r="G51" s="34" t="s">
        <v>199</v>
      </c>
      <c r="I51" s="26"/>
      <c r="J51" s="26"/>
    </row>
    <row r="52" spans="6:10" x14ac:dyDescent="0.2">
      <c r="F52" s="32"/>
      <c r="G52" s="34" t="s">
        <v>200</v>
      </c>
      <c r="I52" s="26"/>
      <c r="J52" s="26"/>
    </row>
    <row r="53" spans="6:10" x14ac:dyDescent="0.2">
      <c r="F53" s="32"/>
      <c r="G53" s="34" t="s">
        <v>201</v>
      </c>
      <c r="I53" s="26"/>
      <c r="J53" s="26"/>
    </row>
    <row r="54" spans="6:10" x14ac:dyDescent="0.2">
      <c r="F54" s="32"/>
      <c r="G54" s="34" t="s">
        <v>202</v>
      </c>
      <c r="I54" s="26"/>
      <c r="J54" s="26"/>
    </row>
    <row r="55" spans="6:10" x14ac:dyDescent="0.2">
      <c r="F55" s="32"/>
      <c r="G55" s="34" t="s">
        <v>203</v>
      </c>
      <c r="I55" s="26"/>
      <c r="J55" s="26"/>
    </row>
    <row r="56" spans="6:10" x14ac:dyDescent="0.2">
      <c r="F56" s="32"/>
      <c r="G56" s="42" t="s">
        <v>220</v>
      </c>
      <c r="I56" s="26"/>
      <c r="J56" s="26"/>
    </row>
    <row r="57" spans="6:10" x14ac:dyDescent="0.2">
      <c r="G57" s="32"/>
      <c r="I57" s="26"/>
      <c r="J57" s="26"/>
    </row>
    <row r="58" spans="6:10" x14ac:dyDescent="0.2">
      <c r="G58" s="32"/>
      <c r="I58" s="26"/>
      <c r="J58" s="26"/>
    </row>
    <row r="59" spans="6:10" x14ac:dyDescent="0.2">
      <c r="I59" s="26"/>
      <c r="J59" s="26"/>
    </row>
    <row r="60" spans="6:10" x14ac:dyDescent="0.2">
      <c r="G60" s="32"/>
      <c r="I60" s="26"/>
      <c r="J60" s="26"/>
    </row>
    <row r="61" spans="6:10" x14ac:dyDescent="0.2">
      <c r="I61" s="26"/>
      <c r="J61" s="26"/>
    </row>
    <row r="62" spans="6:10" x14ac:dyDescent="0.2">
      <c r="I62" s="26"/>
      <c r="J62" s="26"/>
    </row>
    <row r="63" spans="6:10" x14ac:dyDescent="0.2">
      <c r="G63" s="32"/>
      <c r="I63" s="26"/>
      <c r="J63" s="26"/>
    </row>
    <row r="64" spans="6:10" x14ac:dyDescent="0.2">
      <c r="I64" s="26"/>
      <c r="J64" s="26"/>
    </row>
    <row r="65" spans="7:10" x14ac:dyDescent="0.2">
      <c r="I65" s="26"/>
      <c r="J65" s="26"/>
    </row>
    <row r="66" spans="7:10" x14ac:dyDescent="0.2">
      <c r="I66" s="26"/>
      <c r="J66" s="26"/>
    </row>
    <row r="67" spans="7:10" x14ac:dyDescent="0.2">
      <c r="G67" s="32"/>
      <c r="I67" s="26"/>
      <c r="J67" s="26"/>
    </row>
    <row r="68" spans="7:10" x14ac:dyDescent="0.2">
      <c r="G68" s="32"/>
      <c r="I68" s="26"/>
      <c r="J68" s="26"/>
    </row>
    <row r="69" spans="7:10" x14ac:dyDescent="0.2">
      <c r="G69" s="32"/>
      <c r="I69" s="26"/>
      <c r="J69" s="26"/>
    </row>
    <row r="70" spans="7:10" x14ac:dyDescent="0.2">
      <c r="G70" s="32"/>
      <c r="I70" s="26"/>
      <c r="J70" s="26"/>
    </row>
    <row r="71" spans="7:10" x14ac:dyDescent="0.2">
      <c r="G71" s="32"/>
      <c r="I71" s="26"/>
      <c r="J71" s="26"/>
    </row>
    <row r="72" spans="7:10" x14ac:dyDescent="0.2">
      <c r="G72" s="32"/>
      <c r="I72" s="26"/>
      <c r="J72" s="26"/>
    </row>
    <row r="73" spans="7:10" x14ac:dyDescent="0.2">
      <c r="I73" s="26"/>
      <c r="J73" s="26"/>
    </row>
    <row r="74" spans="7:10" x14ac:dyDescent="0.2">
      <c r="G74" s="32"/>
      <c r="I74" s="26"/>
      <c r="J74" s="26"/>
    </row>
    <row r="75" spans="7:10" x14ac:dyDescent="0.2">
      <c r="G75" s="32"/>
      <c r="I75" s="26"/>
      <c r="J75" s="26"/>
    </row>
    <row r="76" spans="7:10" x14ac:dyDescent="0.2">
      <c r="I76" s="26"/>
      <c r="J76" s="26"/>
    </row>
    <row r="77" spans="7:10" x14ac:dyDescent="0.2">
      <c r="I77" s="26"/>
      <c r="J77" s="26"/>
    </row>
    <row r="78" spans="7:10" x14ac:dyDescent="0.2">
      <c r="I78" s="26"/>
      <c r="J78" s="26"/>
    </row>
    <row r="79" spans="7:10" x14ac:dyDescent="0.2">
      <c r="I79" s="26"/>
      <c r="J79" s="26"/>
    </row>
    <row r="80" spans="7:10" x14ac:dyDescent="0.2">
      <c r="I80" s="26"/>
      <c r="J80" s="26"/>
    </row>
    <row r="81" spans="9:10" x14ac:dyDescent="0.2">
      <c r="I81" s="26"/>
      <c r="J81" s="26"/>
    </row>
    <row r="82" spans="9:10" x14ac:dyDescent="0.2">
      <c r="I82" s="26"/>
      <c r="J82" s="26"/>
    </row>
    <row r="83" spans="9:10" x14ac:dyDescent="0.2">
      <c r="I83" s="26"/>
      <c r="J83" s="26"/>
    </row>
    <row r="84" spans="9:10" x14ac:dyDescent="0.2">
      <c r="I84" s="26"/>
      <c r="J84" s="26"/>
    </row>
    <row r="85" spans="9:10" x14ac:dyDescent="0.2">
      <c r="I85" s="26"/>
      <c r="J85" s="26"/>
    </row>
    <row r="86" spans="9:10" x14ac:dyDescent="0.2">
      <c r="I86" s="26"/>
      <c r="J86" s="26"/>
    </row>
    <row r="87" spans="9:10" x14ac:dyDescent="0.2">
      <c r="I87" s="26"/>
      <c r="J87" s="26"/>
    </row>
    <row r="88" spans="9:10" x14ac:dyDescent="0.2">
      <c r="I88" s="26"/>
      <c r="J88" s="26"/>
    </row>
    <row r="89" spans="9:10" x14ac:dyDescent="0.2">
      <c r="I89" s="26"/>
      <c r="J89" s="26"/>
    </row>
    <row r="90" spans="9:10" x14ac:dyDescent="0.2">
      <c r="I90" s="26"/>
      <c r="J90" s="26"/>
    </row>
    <row r="91" spans="9:10" x14ac:dyDescent="0.2">
      <c r="I91" s="26"/>
      <c r="J91" s="26"/>
    </row>
    <row r="92" spans="9:10" x14ac:dyDescent="0.2">
      <c r="I92" s="26"/>
      <c r="J92" s="26"/>
    </row>
    <row r="93" spans="9:10" x14ac:dyDescent="0.2">
      <c r="I93" s="26"/>
      <c r="J93" s="26"/>
    </row>
    <row r="94" spans="9:10" x14ac:dyDescent="0.2">
      <c r="I94" s="26"/>
      <c r="J94" s="26"/>
    </row>
    <row r="95" spans="9:10" x14ac:dyDescent="0.2">
      <c r="I95" s="26"/>
      <c r="J95" s="26"/>
    </row>
    <row r="96" spans="9:10" x14ac:dyDescent="0.2">
      <c r="I96" s="26"/>
      <c r="J96" s="26"/>
    </row>
    <row r="97" spans="9:10" x14ac:dyDescent="0.2">
      <c r="I97" s="26"/>
      <c r="J97" s="26"/>
    </row>
    <row r="98" spans="9:10" x14ac:dyDescent="0.2">
      <c r="I98" s="26"/>
      <c r="J98" s="26"/>
    </row>
    <row r="99" spans="9:10" x14ac:dyDescent="0.2">
      <c r="I99" s="26"/>
      <c r="J99" s="26"/>
    </row>
    <row r="100" spans="9:10" x14ac:dyDescent="0.2">
      <c r="I100" s="26"/>
      <c r="J100" s="26"/>
    </row>
    <row r="101" spans="9:10" x14ac:dyDescent="0.2">
      <c r="I101" s="26"/>
      <c r="J101" s="26"/>
    </row>
    <row r="102" spans="9:10" x14ac:dyDescent="0.2">
      <c r="I102" s="26"/>
      <c r="J102" s="26"/>
    </row>
    <row r="103" spans="9:10" x14ac:dyDescent="0.2">
      <c r="I103" s="26"/>
      <c r="J103" s="26"/>
    </row>
    <row r="104" spans="9:10" x14ac:dyDescent="0.2">
      <c r="I104" s="26"/>
      <c r="J104" s="26"/>
    </row>
    <row r="105" spans="9:10" x14ac:dyDescent="0.2">
      <c r="I105" s="26"/>
      <c r="J105" s="26"/>
    </row>
    <row r="106" spans="9:10" x14ac:dyDescent="0.2">
      <c r="I106" s="26"/>
      <c r="J106" s="26"/>
    </row>
    <row r="107" spans="9:10" x14ac:dyDescent="0.2">
      <c r="I107" s="26"/>
      <c r="J107" s="26"/>
    </row>
    <row r="108" spans="9:10" x14ac:dyDescent="0.2">
      <c r="I108" s="26"/>
      <c r="J108" s="26"/>
    </row>
    <row r="109" spans="9:10" x14ac:dyDescent="0.2">
      <c r="I109" s="26"/>
      <c r="J109" s="26"/>
    </row>
    <row r="110" spans="9:10" x14ac:dyDescent="0.2">
      <c r="I110" s="26"/>
      <c r="J110" s="26"/>
    </row>
    <row r="111" spans="9:10" x14ac:dyDescent="0.2">
      <c r="I111" s="26"/>
      <c r="J111" s="26"/>
    </row>
    <row r="112" spans="9:10" x14ac:dyDescent="0.2">
      <c r="I112" s="26"/>
      <c r="J112" s="26"/>
    </row>
    <row r="113" spans="9:10" x14ac:dyDescent="0.2">
      <c r="I113" s="26"/>
      <c r="J113" s="26"/>
    </row>
    <row r="114" spans="9:10" x14ac:dyDescent="0.2">
      <c r="I114" s="26"/>
      <c r="J114" s="26"/>
    </row>
    <row r="115" spans="9:10" x14ac:dyDescent="0.2">
      <c r="I115" s="26"/>
      <c r="J115" s="26"/>
    </row>
    <row r="116" spans="9:10" x14ac:dyDescent="0.2">
      <c r="I116" s="26"/>
      <c r="J116" s="26"/>
    </row>
    <row r="117" spans="9:10" x14ac:dyDescent="0.2">
      <c r="I117" s="26"/>
      <c r="J117" s="26"/>
    </row>
    <row r="118" spans="9:10" x14ac:dyDescent="0.2">
      <c r="I118" s="26"/>
      <c r="J118" s="26"/>
    </row>
    <row r="119" spans="9:10" x14ac:dyDescent="0.2">
      <c r="I119" s="26"/>
      <c r="J119" s="26"/>
    </row>
    <row r="120" spans="9:10" x14ac:dyDescent="0.2">
      <c r="I120" s="26"/>
      <c r="J120" s="26"/>
    </row>
    <row r="121" spans="9:10" x14ac:dyDescent="0.2">
      <c r="I121" s="26"/>
      <c r="J121" s="26"/>
    </row>
    <row r="122" spans="9:10" x14ac:dyDescent="0.2">
      <c r="I122" s="26"/>
      <c r="J122" s="26"/>
    </row>
    <row r="123" spans="9:10" x14ac:dyDescent="0.2">
      <c r="I123" s="26"/>
      <c r="J123" s="26"/>
    </row>
    <row r="124" spans="9:10" x14ac:dyDescent="0.2">
      <c r="I124" s="26"/>
      <c r="J124" s="26"/>
    </row>
    <row r="125" spans="9:10" x14ac:dyDescent="0.2">
      <c r="I125" s="26"/>
      <c r="J125" s="26"/>
    </row>
    <row r="126" spans="9:10" x14ac:dyDescent="0.2">
      <c r="I126" s="26"/>
      <c r="J126" s="26"/>
    </row>
    <row r="127" spans="9:10" x14ac:dyDescent="0.2">
      <c r="I127" s="26"/>
      <c r="J127" s="26"/>
    </row>
    <row r="128" spans="9:10" x14ac:dyDescent="0.2">
      <c r="I128" s="26"/>
      <c r="J128" s="26"/>
    </row>
    <row r="129" spans="9:10" x14ac:dyDescent="0.2">
      <c r="I129" s="26"/>
      <c r="J129" s="26"/>
    </row>
    <row r="130" spans="9:10" x14ac:dyDescent="0.2">
      <c r="I130" s="26"/>
      <c r="J130" s="26"/>
    </row>
    <row r="131" spans="9:10" x14ac:dyDescent="0.2">
      <c r="I131" s="26"/>
      <c r="J131" s="26"/>
    </row>
    <row r="132" spans="9:10" x14ac:dyDescent="0.2">
      <c r="I132" s="26"/>
      <c r="J132" s="26"/>
    </row>
    <row r="133" spans="9:10" x14ac:dyDescent="0.2">
      <c r="I133" s="26"/>
      <c r="J133" s="26"/>
    </row>
    <row r="134" spans="9:10" x14ac:dyDescent="0.2">
      <c r="I134" s="26"/>
      <c r="J134" s="26"/>
    </row>
    <row r="135" spans="9:10" x14ac:dyDescent="0.2">
      <c r="I135" s="26"/>
      <c r="J135" s="26"/>
    </row>
    <row r="136" spans="9:10" x14ac:dyDescent="0.2">
      <c r="I136" s="26"/>
      <c r="J136" s="26"/>
    </row>
    <row r="137" spans="9:10" x14ac:dyDescent="0.2">
      <c r="I137" s="26"/>
      <c r="J137" s="26"/>
    </row>
    <row r="138" spans="9:10" x14ac:dyDescent="0.2">
      <c r="I138" s="26"/>
      <c r="J138" s="26"/>
    </row>
    <row r="139" spans="9:10" x14ac:dyDescent="0.2">
      <c r="I139" s="26"/>
      <c r="J139" s="26"/>
    </row>
    <row r="140" spans="9:10" x14ac:dyDescent="0.2">
      <c r="I140" s="26"/>
      <c r="J140" s="26"/>
    </row>
    <row r="141" spans="9:10" x14ac:dyDescent="0.2">
      <c r="I141" s="26"/>
      <c r="J141" s="26"/>
    </row>
    <row r="142" spans="9:10" x14ac:dyDescent="0.2">
      <c r="I142" s="26"/>
      <c r="J142" s="26"/>
    </row>
    <row r="143" spans="9:10" x14ac:dyDescent="0.2">
      <c r="I143" s="26"/>
      <c r="J143" s="26"/>
    </row>
    <row r="144" spans="9:10" x14ac:dyDescent="0.2">
      <c r="I144" s="26"/>
      <c r="J144" s="26"/>
    </row>
    <row r="145" spans="9:10" x14ac:dyDescent="0.2">
      <c r="I145" s="26"/>
      <c r="J145" s="26"/>
    </row>
    <row r="146" spans="9:10" x14ac:dyDescent="0.2">
      <c r="I146" s="26"/>
      <c r="J146" s="26"/>
    </row>
    <row r="147" spans="9:10" x14ac:dyDescent="0.2">
      <c r="I147" s="26"/>
      <c r="J147" s="26"/>
    </row>
    <row r="148" spans="9:10" x14ac:dyDescent="0.2">
      <c r="I148" s="26"/>
      <c r="J148" s="26"/>
    </row>
    <row r="149" spans="9:10" x14ac:dyDescent="0.2">
      <c r="I149" s="26"/>
      <c r="J149" s="26"/>
    </row>
    <row r="150" spans="9:10" x14ac:dyDescent="0.2">
      <c r="I150" s="26"/>
      <c r="J150" s="26"/>
    </row>
  </sheetData>
  <sortState ref="G31:G88">
    <sortCondition ref="G31:G88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3:M81"/>
  <sheetViews>
    <sheetView showGridLines="0" tabSelected="1" workbookViewId="0">
      <selection activeCell="J24" sqref="J24"/>
    </sheetView>
  </sheetViews>
  <sheetFormatPr defaultColWidth="9.140625" defaultRowHeight="12.75" x14ac:dyDescent="0.2"/>
  <cols>
    <col min="1" max="1" width="2.7109375" style="254" customWidth="1"/>
    <col min="2" max="2" width="54.28515625" style="254" customWidth="1"/>
    <col min="3" max="3" width="11.140625" style="44" customWidth="1"/>
    <col min="4" max="4" width="10.5703125" style="44" customWidth="1"/>
    <col min="5" max="5" width="9.140625" style="254"/>
    <col min="6" max="6" width="9.140625" style="254" customWidth="1"/>
    <col min="7" max="7" width="7.5703125" style="254" customWidth="1"/>
    <col min="8" max="8" width="9.140625" style="254"/>
    <col min="9" max="9" width="4" style="254" customWidth="1"/>
    <col min="10" max="10" width="10" style="254" customWidth="1"/>
    <col min="11" max="11" width="3.7109375" style="254" customWidth="1"/>
    <col min="12" max="12" width="9.140625" style="254" customWidth="1"/>
    <col min="13" max="13" width="2.85546875" style="254" customWidth="1"/>
    <col min="14" max="16384" width="9.140625" style="254"/>
  </cols>
  <sheetData>
    <row r="3" spans="2:12" ht="20.25" x14ac:dyDescent="0.3">
      <c r="B3" s="250" t="s">
        <v>364</v>
      </c>
    </row>
    <row r="5" spans="2:12" x14ac:dyDescent="0.2">
      <c r="B5" s="44"/>
      <c r="E5" s="44"/>
    </row>
    <row r="6" spans="2:12" ht="13.5" thickBot="1" x14ac:dyDescent="0.25">
      <c r="B6" s="252" t="s">
        <v>465</v>
      </c>
      <c r="C6" s="253" t="s">
        <v>464</v>
      </c>
      <c r="D6" s="253" t="s">
        <v>334</v>
      </c>
      <c r="E6" s="44"/>
      <c r="I6" s="255"/>
      <c r="J6" s="255"/>
      <c r="K6" s="255"/>
      <c r="L6" s="255"/>
    </row>
    <row r="7" spans="2:12" ht="14.1" customHeight="1" x14ac:dyDescent="0.2">
      <c r="B7" s="258" t="s">
        <v>466</v>
      </c>
      <c r="C7" s="338">
        <v>630</v>
      </c>
      <c r="D7" s="259">
        <v>685</v>
      </c>
      <c r="E7" s="44"/>
    </row>
    <row r="8" spans="2:12" ht="13.5" thickBot="1" x14ac:dyDescent="0.25">
      <c r="B8" s="260" t="s">
        <v>467</v>
      </c>
      <c r="C8" s="339" t="s">
        <v>468</v>
      </c>
      <c r="D8" s="261" t="s">
        <v>469</v>
      </c>
      <c r="E8" s="44"/>
    </row>
    <row r="9" spans="2:12" ht="25.5" x14ac:dyDescent="0.2">
      <c r="B9" s="258" t="s">
        <v>471</v>
      </c>
      <c r="C9" s="338"/>
      <c r="D9" s="259"/>
      <c r="E9" s="44"/>
    </row>
    <row r="10" spans="2:12" x14ac:dyDescent="0.2">
      <c r="B10" s="258" t="s">
        <v>366</v>
      </c>
      <c r="C10" s="338">
        <v>301</v>
      </c>
      <c r="D10" s="259">
        <v>439</v>
      </c>
      <c r="E10" s="44"/>
    </row>
    <row r="11" spans="2:12" x14ac:dyDescent="0.2">
      <c r="B11" s="258" t="s">
        <v>367</v>
      </c>
      <c r="C11" s="338">
        <v>181</v>
      </c>
      <c r="D11" s="259">
        <v>131</v>
      </c>
      <c r="E11" s="44"/>
    </row>
    <row r="12" spans="2:12" x14ac:dyDescent="0.15">
      <c r="B12" s="258" t="s">
        <v>368</v>
      </c>
      <c r="C12" s="338">
        <v>114</v>
      </c>
      <c r="D12" s="259">
        <v>139</v>
      </c>
      <c r="E12" s="262"/>
    </row>
    <row r="13" spans="2:12" ht="13.5" thickBot="1" x14ac:dyDescent="0.2">
      <c r="B13" s="260" t="s">
        <v>369</v>
      </c>
      <c r="C13" s="339">
        <v>33</v>
      </c>
      <c r="D13" s="261">
        <v>-24</v>
      </c>
      <c r="E13" s="263"/>
    </row>
    <row r="14" spans="2:12" ht="13.5" thickBot="1" x14ac:dyDescent="0.2">
      <c r="B14" s="264" t="s">
        <v>370</v>
      </c>
      <c r="C14" s="340" t="s">
        <v>472</v>
      </c>
      <c r="D14" s="265" t="s">
        <v>473</v>
      </c>
      <c r="E14" s="263"/>
    </row>
    <row r="15" spans="2:12" x14ac:dyDescent="0.2">
      <c r="B15" s="266"/>
      <c r="C15" s="22"/>
      <c r="D15" s="22"/>
      <c r="E15" s="263"/>
    </row>
    <row r="16" spans="2:12" x14ac:dyDescent="0.15">
      <c r="B16" s="267"/>
      <c r="C16" s="263"/>
      <c r="D16" s="263"/>
      <c r="E16" s="263"/>
    </row>
    <row r="17" spans="2:7" ht="9" x14ac:dyDescent="0.15">
      <c r="B17" s="256"/>
      <c r="C17" s="257"/>
      <c r="D17" s="257"/>
      <c r="E17" s="257"/>
    </row>
    <row r="18" spans="2:7" x14ac:dyDescent="0.15">
      <c r="B18" s="251" t="s">
        <v>538</v>
      </c>
      <c r="C18" s="346" t="s">
        <v>464</v>
      </c>
      <c r="D18" s="346" t="s">
        <v>334</v>
      </c>
      <c r="E18" s="346" t="s">
        <v>333</v>
      </c>
      <c r="F18" s="346" t="s">
        <v>332</v>
      </c>
      <c r="G18" s="346" t="s">
        <v>331</v>
      </c>
    </row>
    <row r="19" spans="2:7" ht="13.5" thickBot="1" x14ac:dyDescent="0.2">
      <c r="B19" s="252" t="s">
        <v>371</v>
      </c>
      <c r="C19" s="347"/>
      <c r="D19" s="347"/>
      <c r="E19" s="347"/>
      <c r="F19" s="347"/>
      <c r="G19" s="347"/>
    </row>
    <row r="20" spans="2:7" x14ac:dyDescent="0.15">
      <c r="B20" s="258" t="s">
        <v>335</v>
      </c>
      <c r="C20" s="338" t="s">
        <v>539</v>
      </c>
      <c r="D20" s="259" t="s">
        <v>540</v>
      </c>
      <c r="E20" s="259" t="s">
        <v>541</v>
      </c>
      <c r="F20" s="268" t="s">
        <v>542</v>
      </c>
      <c r="G20" s="259" t="s">
        <v>543</v>
      </c>
    </row>
    <row r="21" spans="2:7" x14ac:dyDescent="0.15">
      <c r="B21" s="269" t="s">
        <v>336</v>
      </c>
      <c r="C21" s="338">
        <v>187</v>
      </c>
      <c r="D21" s="259">
        <v>178</v>
      </c>
      <c r="E21" s="259">
        <v>164</v>
      </c>
      <c r="F21" s="268">
        <v>141</v>
      </c>
      <c r="G21" s="259">
        <v>145</v>
      </c>
    </row>
    <row r="22" spans="2:7" x14ac:dyDescent="0.15">
      <c r="B22" s="270" t="s">
        <v>337</v>
      </c>
      <c r="C22" s="341">
        <v>360</v>
      </c>
      <c r="D22" s="271">
        <v>363</v>
      </c>
      <c r="E22" s="271">
        <v>357</v>
      </c>
      <c r="F22" s="272">
        <v>349</v>
      </c>
      <c r="G22" s="271">
        <v>341</v>
      </c>
    </row>
    <row r="23" spans="2:7" x14ac:dyDescent="0.15">
      <c r="B23" s="270" t="s">
        <v>338</v>
      </c>
      <c r="C23" s="341">
        <v>-173</v>
      </c>
      <c r="D23" s="271">
        <v>-185</v>
      </c>
      <c r="E23" s="271">
        <v>-193</v>
      </c>
      <c r="F23" s="272">
        <v>-208</v>
      </c>
      <c r="G23" s="271">
        <v>-196</v>
      </c>
    </row>
    <row r="24" spans="2:7" x14ac:dyDescent="0.15">
      <c r="B24" s="269" t="s">
        <v>339</v>
      </c>
      <c r="C24" s="338">
        <v>-28</v>
      </c>
      <c r="D24" s="259">
        <v>-44</v>
      </c>
      <c r="E24" s="259">
        <v>-34</v>
      </c>
      <c r="F24" s="268">
        <v>-38</v>
      </c>
      <c r="G24" s="259">
        <v>-35</v>
      </c>
    </row>
    <row r="25" spans="2:7" x14ac:dyDescent="0.15">
      <c r="B25" s="270" t="s">
        <v>337</v>
      </c>
      <c r="C25" s="341">
        <v>312</v>
      </c>
      <c r="D25" s="271">
        <v>413</v>
      </c>
      <c r="E25" s="271">
        <v>336</v>
      </c>
      <c r="F25" s="272">
        <v>402</v>
      </c>
      <c r="G25" s="271">
        <v>426</v>
      </c>
    </row>
    <row r="26" spans="2:7" x14ac:dyDescent="0.15">
      <c r="B26" s="270" t="s">
        <v>338</v>
      </c>
      <c r="C26" s="341">
        <v>-341</v>
      </c>
      <c r="D26" s="271">
        <v>-457</v>
      </c>
      <c r="E26" s="271">
        <v>-370</v>
      </c>
      <c r="F26" s="272">
        <v>-440</v>
      </c>
      <c r="G26" s="271">
        <v>-461</v>
      </c>
    </row>
    <row r="27" spans="2:7" x14ac:dyDescent="0.15">
      <c r="B27" s="258" t="s">
        <v>340</v>
      </c>
      <c r="C27" s="338">
        <v>-4</v>
      </c>
      <c r="D27" s="259">
        <v>-15</v>
      </c>
      <c r="E27" s="259">
        <v>-1</v>
      </c>
      <c r="F27" s="268">
        <v>-13</v>
      </c>
      <c r="G27" s="259">
        <v>-8</v>
      </c>
    </row>
    <row r="28" spans="2:7" x14ac:dyDescent="0.15">
      <c r="B28" s="258" t="s">
        <v>341</v>
      </c>
      <c r="C28" s="338">
        <v>15</v>
      </c>
      <c r="D28" s="259">
        <v>19</v>
      </c>
      <c r="E28" s="259">
        <v>12</v>
      </c>
      <c r="F28" s="268">
        <v>36</v>
      </c>
      <c r="G28" s="259">
        <v>10</v>
      </c>
    </row>
    <row r="29" spans="2:7" x14ac:dyDescent="0.15">
      <c r="B29" s="258" t="s">
        <v>544</v>
      </c>
      <c r="C29" s="338">
        <v>191</v>
      </c>
      <c r="D29" s="259">
        <v>224</v>
      </c>
      <c r="E29" s="259">
        <v>69</v>
      </c>
      <c r="F29" s="268">
        <v>154</v>
      </c>
      <c r="G29" s="259">
        <v>93</v>
      </c>
    </row>
    <row r="30" spans="2:7" x14ac:dyDescent="0.15">
      <c r="B30" s="258" t="s">
        <v>342</v>
      </c>
      <c r="C30" s="338">
        <v>45</v>
      </c>
      <c r="D30" s="259">
        <v>8</v>
      </c>
      <c r="E30" s="259">
        <v>26</v>
      </c>
      <c r="F30" s="268">
        <v>128</v>
      </c>
      <c r="G30" s="259">
        <v>27</v>
      </c>
    </row>
    <row r="31" spans="2:7" x14ac:dyDescent="0.15">
      <c r="B31" s="258" t="s">
        <v>343</v>
      </c>
      <c r="C31" s="338">
        <v>439</v>
      </c>
      <c r="D31" s="259">
        <v>376</v>
      </c>
      <c r="E31" s="259">
        <v>368</v>
      </c>
      <c r="F31" s="268">
        <v>360</v>
      </c>
      <c r="G31" s="259">
        <v>346</v>
      </c>
    </row>
    <row r="32" spans="2:7" ht="13.5" thickBot="1" x14ac:dyDescent="0.2">
      <c r="B32" s="260" t="s">
        <v>344</v>
      </c>
      <c r="C32" s="339">
        <v>77</v>
      </c>
      <c r="D32" s="261">
        <v>101</v>
      </c>
      <c r="E32" s="261">
        <v>59</v>
      </c>
      <c r="F32" s="273">
        <v>47</v>
      </c>
      <c r="G32" s="261">
        <v>51</v>
      </c>
    </row>
    <row r="33" spans="2:7" ht="13.5" thickBot="1" x14ac:dyDescent="0.2">
      <c r="B33" s="260" t="s">
        <v>345</v>
      </c>
      <c r="C33" s="339" t="s">
        <v>545</v>
      </c>
      <c r="D33" s="261" t="s">
        <v>546</v>
      </c>
      <c r="E33" s="261" t="s">
        <v>547</v>
      </c>
      <c r="F33" s="273" t="s">
        <v>548</v>
      </c>
      <c r="G33" s="261" t="s">
        <v>549</v>
      </c>
    </row>
    <row r="34" spans="2:7" x14ac:dyDescent="0.15">
      <c r="B34" s="258" t="s">
        <v>302</v>
      </c>
      <c r="C34" s="338" t="s">
        <v>550</v>
      </c>
      <c r="D34" s="259">
        <v>-963</v>
      </c>
      <c r="E34" s="259">
        <v>-895</v>
      </c>
      <c r="F34" s="268">
        <v>-904</v>
      </c>
      <c r="G34" s="259" t="s">
        <v>551</v>
      </c>
    </row>
    <row r="35" spans="2:7" x14ac:dyDescent="0.15">
      <c r="B35" s="258" t="s">
        <v>303</v>
      </c>
      <c r="C35" s="338">
        <v>-8</v>
      </c>
      <c r="D35" s="259">
        <v>-73</v>
      </c>
      <c r="E35" s="259">
        <v>-28</v>
      </c>
      <c r="F35" s="268">
        <v>-71</v>
      </c>
      <c r="G35" s="259">
        <v>-28</v>
      </c>
    </row>
    <row r="36" spans="2:7" x14ac:dyDescent="0.15">
      <c r="B36" s="258" t="s">
        <v>552</v>
      </c>
      <c r="C36" s="338">
        <v>-6</v>
      </c>
      <c r="D36" s="259">
        <v>-54</v>
      </c>
      <c r="E36" s="259">
        <v>-18</v>
      </c>
      <c r="F36" s="268">
        <v>-50</v>
      </c>
      <c r="G36" s="259">
        <v>-4</v>
      </c>
    </row>
    <row r="37" spans="2:7" x14ac:dyDescent="0.15">
      <c r="B37" s="258" t="s">
        <v>553</v>
      </c>
      <c r="C37" s="338">
        <v>-1</v>
      </c>
      <c r="D37" s="259">
        <v>-4</v>
      </c>
      <c r="E37" s="259">
        <v>-7</v>
      </c>
      <c r="F37" s="268">
        <v>-20</v>
      </c>
      <c r="G37" s="259">
        <v>-24</v>
      </c>
    </row>
    <row r="38" spans="2:7" x14ac:dyDescent="0.15">
      <c r="B38" s="258" t="s">
        <v>554</v>
      </c>
      <c r="C38" s="338">
        <v>0</v>
      </c>
      <c r="D38" s="259">
        <v>0</v>
      </c>
      <c r="E38" s="259">
        <v>0</v>
      </c>
      <c r="F38" s="268">
        <v>0</v>
      </c>
      <c r="G38" s="259">
        <v>0</v>
      </c>
    </row>
    <row r="39" spans="2:7" x14ac:dyDescent="0.15">
      <c r="B39" s="258" t="s">
        <v>555</v>
      </c>
      <c r="C39" s="338">
        <v>0</v>
      </c>
      <c r="D39" s="259">
        <v>-15</v>
      </c>
      <c r="E39" s="259">
        <v>-3</v>
      </c>
      <c r="F39" s="268">
        <v>-1</v>
      </c>
      <c r="G39" s="259">
        <v>-1</v>
      </c>
    </row>
    <row r="40" spans="2:7" ht="13.5" thickBot="1" x14ac:dyDescent="0.2">
      <c r="B40" s="260" t="s">
        <v>372</v>
      </c>
      <c r="C40" s="339">
        <v>5</v>
      </c>
      <c r="D40" s="261">
        <v>5</v>
      </c>
      <c r="E40" s="261">
        <v>9</v>
      </c>
      <c r="F40" s="273">
        <v>6</v>
      </c>
      <c r="G40" s="261">
        <v>7</v>
      </c>
    </row>
    <row r="41" spans="2:7" ht="13.5" thickBot="1" x14ac:dyDescent="0.2">
      <c r="B41" s="260" t="s">
        <v>346</v>
      </c>
      <c r="C41" s="339">
        <v>715</v>
      </c>
      <c r="D41" s="261">
        <v>871</v>
      </c>
      <c r="E41" s="261">
        <v>814</v>
      </c>
      <c r="F41" s="273">
        <v>916</v>
      </c>
      <c r="G41" s="261">
        <v>489</v>
      </c>
    </row>
    <row r="42" spans="2:7" x14ac:dyDescent="0.15">
      <c r="B42" s="258" t="s">
        <v>347</v>
      </c>
      <c r="C42" s="338">
        <v>-85</v>
      </c>
      <c r="D42" s="259">
        <v>-186</v>
      </c>
      <c r="E42" s="259">
        <v>-184</v>
      </c>
      <c r="F42" s="268">
        <v>-194</v>
      </c>
      <c r="G42" s="259">
        <v>-97</v>
      </c>
    </row>
    <row r="43" spans="2:7" ht="13.5" thickBot="1" x14ac:dyDescent="0.2">
      <c r="B43" s="260" t="s">
        <v>556</v>
      </c>
      <c r="C43" s="339">
        <v>0</v>
      </c>
      <c r="D43" s="261">
        <v>0</v>
      </c>
      <c r="E43" s="261">
        <v>0</v>
      </c>
      <c r="F43" s="273">
        <v>0</v>
      </c>
      <c r="G43" s="261">
        <v>0</v>
      </c>
    </row>
    <row r="44" spans="2:7" ht="13.5" thickBot="1" x14ac:dyDescent="0.2">
      <c r="B44" s="260" t="s">
        <v>348</v>
      </c>
      <c r="C44" s="339">
        <v>630</v>
      </c>
      <c r="D44" s="261">
        <v>685</v>
      </c>
      <c r="E44" s="261">
        <v>629</v>
      </c>
      <c r="F44" s="273">
        <v>721</v>
      </c>
      <c r="G44" s="261">
        <v>392</v>
      </c>
    </row>
    <row r="45" spans="2:7" x14ac:dyDescent="0.15">
      <c r="B45" s="258" t="s">
        <v>557</v>
      </c>
      <c r="C45" s="338">
        <v>0</v>
      </c>
      <c r="D45" s="259">
        <v>0</v>
      </c>
      <c r="E45" s="259">
        <v>0</v>
      </c>
      <c r="F45" s="268">
        <v>0</v>
      </c>
      <c r="G45" s="259">
        <v>0</v>
      </c>
    </row>
    <row r="46" spans="2:7" ht="13.5" thickBot="1" x14ac:dyDescent="0.2">
      <c r="B46" s="274" t="s">
        <v>558</v>
      </c>
      <c r="C46" s="342">
        <v>630</v>
      </c>
      <c r="D46" s="275">
        <v>685</v>
      </c>
      <c r="E46" s="275">
        <v>629</v>
      </c>
      <c r="F46" s="276">
        <v>721</v>
      </c>
      <c r="G46" s="275">
        <v>392</v>
      </c>
    </row>
    <row r="47" spans="2:7" x14ac:dyDescent="0.15">
      <c r="B47" s="277" t="s">
        <v>559</v>
      </c>
      <c r="C47" s="343" t="s">
        <v>468</v>
      </c>
      <c r="D47" s="278" t="s">
        <v>469</v>
      </c>
      <c r="E47" s="278" t="s">
        <v>468</v>
      </c>
      <c r="F47" s="279" t="s">
        <v>560</v>
      </c>
      <c r="G47" s="278" t="s">
        <v>470</v>
      </c>
    </row>
    <row r="48" spans="2:7" ht="13.5" thickBot="1" x14ac:dyDescent="0.2">
      <c r="B48" s="260" t="s">
        <v>561</v>
      </c>
      <c r="C48" s="339" t="s">
        <v>468</v>
      </c>
      <c r="D48" s="261" t="s">
        <v>469</v>
      </c>
      <c r="E48" s="261" t="s">
        <v>468</v>
      </c>
      <c r="F48" s="273" t="s">
        <v>560</v>
      </c>
      <c r="G48" s="261" t="s">
        <v>470</v>
      </c>
    </row>
    <row r="54" spans="2:13" x14ac:dyDescent="0.15">
      <c r="B54" s="251" t="s">
        <v>373</v>
      </c>
      <c r="C54" s="346"/>
      <c r="D54" s="348">
        <v>42825</v>
      </c>
      <c r="E54" s="348">
        <v>42735</v>
      </c>
      <c r="F54" s="348"/>
      <c r="G54" s="346" t="s">
        <v>562</v>
      </c>
      <c r="H54" s="346"/>
      <c r="I54" s="348">
        <v>42551</v>
      </c>
      <c r="J54" s="348"/>
      <c r="K54" s="348">
        <v>42460</v>
      </c>
      <c r="L54" s="348"/>
      <c r="M54" s="350"/>
    </row>
    <row r="55" spans="2:13" ht="13.5" thickBot="1" x14ac:dyDescent="0.2">
      <c r="B55" s="252" t="s">
        <v>371</v>
      </c>
      <c r="C55" s="347"/>
      <c r="D55" s="349"/>
      <c r="E55" s="349"/>
      <c r="F55" s="349"/>
      <c r="G55" s="347"/>
      <c r="H55" s="347"/>
      <c r="I55" s="349"/>
      <c r="J55" s="349"/>
      <c r="K55" s="349"/>
      <c r="L55" s="349"/>
      <c r="M55" s="351"/>
    </row>
    <row r="56" spans="2:13" ht="16.5" customHeight="1" x14ac:dyDescent="0.15">
      <c r="B56" s="258" t="s">
        <v>374</v>
      </c>
      <c r="C56" s="259"/>
      <c r="D56" s="352" t="s">
        <v>563</v>
      </c>
      <c r="E56" s="352"/>
      <c r="F56" s="353" t="s">
        <v>564</v>
      </c>
      <c r="G56" s="353"/>
      <c r="H56" s="353" t="s">
        <v>565</v>
      </c>
      <c r="I56" s="353"/>
      <c r="J56" s="354" t="s">
        <v>566</v>
      </c>
      <c r="K56" s="354"/>
      <c r="L56" s="353" t="s">
        <v>567</v>
      </c>
      <c r="M56" s="353"/>
    </row>
    <row r="57" spans="2:13" ht="16.5" customHeight="1" x14ac:dyDescent="0.15">
      <c r="B57" s="258" t="s">
        <v>375</v>
      </c>
      <c r="C57" s="259"/>
      <c r="D57" s="355" t="s">
        <v>568</v>
      </c>
      <c r="E57" s="355"/>
      <c r="F57" s="356" t="s">
        <v>569</v>
      </c>
      <c r="G57" s="356"/>
      <c r="H57" s="356" t="s">
        <v>570</v>
      </c>
      <c r="I57" s="356"/>
      <c r="J57" s="357" t="s">
        <v>571</v>
      </c>
      <c r="K57" s="357"/>
      <c r="L57" s="356" t="s">
        <v>572</v>
      </c>
      <c r="M57" s="356"/>
    </row>
    <row r="58" spans="2:13" ht="16.5" customHeight="1" x14ac:dyDescent="0.15">
      <c r="B58" s="258" t="s">
        <v>376</v>
      </c>
      <c r="C58" s="259"/>
      <c r="D58" s="355" t="s">
        <v>573</v>
      </c>
      <c r="E58" s="355"/>
      <c r="F58" s="356" t="s">
        <v>574</v>
      </c>
      <c r="G58" s="356"/>
      <c r="H58" s="356" t="s">
        <v>575</v>
      </c>
      <c r="I58" s="356"/>
      <c r="J58" s="357" t="s">
        <v>576</v>
      </c>
      <c r="K58" s="357"/>
      <c r="L58" s="356" t="s">
        <v>577</v>
      </c>
      <c r="M58" s="356"/>
    </row>
    <row r="59" spans="2:13" ht="16.5" customHeight="1" x14ac:dyDescent="0.15">
      <c r="B59" s="258" t="s">
        <v>377</v>
      </c>
      <c r="C59" s="259"/>
      <c r="D59" s="355" t="s">
        <v>578</v>
      </c>
      <c r="E59" s="355"/>
      <c r="F59" s="356" t="s">
        <v>579</v>
      </c>
      <c r="G59" s="356"/>
      <c r="H59" s="356" t="s">
        <v>580</v>
      </c>
      <c r="I59" s="356"/>
      <c r="J59" s="357" t="s">
        <v>581</v>
      </c>
      <c r="K59" s="357"/>
      <c r="L59" s="356" t="s">
        <v>582</v>
      </c>
      <c r="M59" s="356"/>
    </row>
    <row r="60" spans="2:13" ht="16.5" customHeight="1" x14ac:dyDescent="0.15">
      <c r="B60" s="258" t="s">
        <v>378</v>
      </c>
      <c r="C60" s="259"/>
      <c r="D60" s="355" t="s">
        <v>583</v>
      </c>
      <c r="E60" s="355"/>
      <c r="F60" s="356" t="s">
        <v>584</v>
      </c>
      <c r="G60" s="356"/>
      <c r="H60" s="356" t="s">
        <v>585</v>
      </c>
      <c r="I60" s="356"/>
      <c r="J60" s="357" t="s">
        <v>586</v>
      </c>
      <c r="K60" s="357"/>
      <c r="L60" s="356" t="s">
        <v>587</v>
      </c>
      <c r="M60" s="356"/>
    </row>
    <row r="61" spans="2:13" ht="16.5" customHeight="1" x14ac:dyDescent="0.15">
      <c r="B61" s="258" t="s">
        <v>379</v>
      </c>
      <c r="C61" s="259"/>
      <c r="D61" s="355" t="s">
        <v>588</v>
      </c>
      <c r="E61" s="355"/>
      <c r="F61" s="356" t="s">
        <v>589</v>
      </c>
      <c r="G61" s="356"/>
      <c r="H61" s="356" t="s">
        <v>590</v>
      </c>
      <c r="I61" s="356"/>
      <c r="J61" s="357" t="s">
        <v>591</v>
      </c>
      <c r="K61" s="357"/>
      <c r="L61" s="356" t="s">
        <v>592</v>
      </c>
      <c r="M61" s="356"/>
    </row>
    <row r="62" spans="2:13" ht="16.5" customHeight="1" thickBot="1" x14ac:dyDescent="0.2">
      <c r="B62" s="280" t="s">
        <v>380</v>
      </c>
      <c r="C62" s="281"/>
      <c r="D62" s="362" t="s">
        <v>593</v>
      </c>
      <c r="E62" s="362"/>
      <c r="F62" s="359" t="s">
        <v>594</v>
      </c>
      <c r="G62" s="359"/>
      <c r="H62" s="359" t="s">
        <v>595</v>
      </c>
      <c r="I62" s="359"/>
      <c r="J62" s="358" t="s">
        <v>596</v>
      </c>
      <c r="K62" s="358"/>
      <c r="L62" s="359" t="s">
        <v>597</v>
      </c>
      <c r="M62" s="359"/>
    </row>
    <row r="63" spans="2:13" x14ac:dyDescent="0.15">
      <c r="B63" s="282"/>
      <c r="C63" s="282"/>
      <c r="D63" s="282"/>
      <c r="E63" s="282"/>
      <c r="F63" s="282"/>
      <c r="G63" s="282"/>
      <c r="H63" s="282"/>
      <c r="I63" s="282"/>
      <c r="J63" s="282"/>
      <c r="K63" s="282"/>
      <c r="L63" s="282"/>
      <c r="M63" s="282"/>
    </row>
    <row r="64" spans="2:13" x14ac:dyDescent="0.2">
      <c r="B64" s="283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</row>
    <row r="65" spans="2:6" ht="13.5" thickBot="1" x14ac:dyDescent="0.2">
      <c r="B65" s="252" t="s">
        <v>381</v>
      </c>
      <c r="C65" s="253"/>
      <c r="D65" s="253"/>
      <c r="E65" s="253" t="s">
        <v>464</v>
      </c>
      <c r="F65" s="253" t="s">
        <v>365</v>
      </c>
    </row>
    <row r="66" spans="2:6" ht="13.5" thickBot="1" x14ac:dyDescent="0.2">
      <c r="B66" s="260" t="s">
        <v>382</v>
      </c>
      <c r="C66" s="261"/>
      <c r="D66" s="261"/>
      <c r="E66" s="339"/>
      <c r="F66" s="261"/>
    </row>
    <row r="67" spans="2:6" x14ac:dyDescent="0.15">
      <c r="B67" s="258" t="s">
        <v>383</v>
      </c>
      <c r="C67" s="259"/>
      <c r="D67" s="259"/>
      <c r="E67" s="344">
        <v>0.17</v>
      </c>
      <c r="F67" s="284">
        <v>0.18</v>
      </c>
    </row>
    <row r="68" spans="2:6" ht="9" customHeight="1" x14ac:dyDescent="0.15">
      <c r="B68" s="360" t="s">
        <v>607</v>
      </c>
      <c r="C68" s="360"/>
      <c r="D68" s="360"/>
      <c r="E68" s="338" t="s">
        <v>598</v>
      </c>
      <c r="F68" s="259" t="s">
        <v>599</v>
      </c>
    </row>
    <row r="69" spans="2:6" ht="13.5" thickBot="1" x14ac:dyDescent="0.2">
      <c r="B69" s="260" t="s">
        <v>351</v>
      </c>
      <c r="C69" s="261"/>
      <c r="D69" s="261"/>
      <c r="E69" s="345">
        <v>0.79</v>
      </c>
      <c r="F69" s="285">
        <v>0.93</v>
      </c>
    </row>
    <row r="70" spans="2:6" ht="13.5" thickBot="1" x14ac:dyDescent="0.2">
      <c r="B70" s="260" t="s">
        <v>384</v>
      </c>
      <c r="C70" s="261"/>
      <c r="D70" s="261"/>
      <c r="E70" s="339"/>
      <c r="F70" s="286"/>
    </row>
    <row r="71" spans="2:6" ht="9" customHeight="1" x14ac:dyDescent="0.15">
      <c r="B71" s="361" t="s">
        <v>600</v>
      </c>
      <c r="C71" s="361"/>
      <c r="D71" s="259"/>
      <c r="E71" s="338" t="s">
        <v>601</v>
      </c>
      <c r="F71" s="259" t="s">
        <v>602</v>
      </c>
    </row>
    <row r="72" spans="2:6" x14ac:dyDescent="0.15">
      <c r="B72" s="258" t="s">
        <v>385</v>
      </c>
      <c r="C72" s="259"/>
      <c r="D72" s="259"/>
      <c r="E72" s="338" t="s">
        <v>603</v>
      </c>
      <c r="F72" s="259" t="s">
        <v>604</v>
      </c>
    </row>
    <row r="73" spans="2:6" ht="13.5" thickBot="1" x14ac:dyDescent="0.2">
      <c r="B73" s="260" t="s">
        <v>386</v>
      </c>
      <c r="C73" s="261"/>
      <c r="D73" s="261"/>
      <c r="E73" s="339" t="s">
        <v>605</v>
      </c>
      <c r="F73" s="261" t="s">
        <v>606</v>
      </c>
    </row>
    <row r="74" spans="2:6" ht="13.5" thickBot="1" x14ac:dyDescent="0.2">
      <c r="B74" s="260" t="s">
        <v>387</v>
      </c>
      <c r="C74" s="261"/>
      <c r="D74" s="261"/>
      <c r="E74" s="339"/>
      <c r="F74" s="261"/>
    </row>
    <row r="75" spans="2:6" x14ac:dyDescent="0.15">
      <c r="B75" s="258" t="s">
        <v>388</v>
      </c>
      <c r="C75" s="259"/>
      <c r="D75" s="259"/>
      <c r="E75" s="338" t="s">
        <v>537</v>
      </c>
      <c r="F75" s="259" t="s">
        <v>536</v>
      </c>
    </row>
    <row r="76" spans="2:6" x14ac:dyDescent="0.15">
      <c r="B76" s="258" t="s">
        <v>389</v>
      </c>
      <c r="C76" s="259"/>
      <c r="D76" s="259"/>
      <c r="E76" s="338" t="s">
        <v>516</v>
      </c>
      <c r="F76" s="259" t="s">
        <v>515</v>
      </c>
    </row>
    <row r="77" spans="2:6" ht="13.5" thickBot="1" x14ac:dyDescent="0.2">
      <c r="B77" s="260" t="s">
        <v>390</v>
      </c>
      <c r="C77" s="261"/>
      <c r="D77" s="261"/>
      <c r="E77" s="339" t="s">
        <v>518</v>
      </c>
      <c r="F77" s="261" t="s">
        <v>517</v>
      </c>
    </row>
    <row r="78" spans="2:6" ht="13.5" thickBot="1" x14ac:dyDescent="0.2">
      <c r="B78" s="260" t="s">
        <v>391</v>
      </c>
      <c r="C78" s="261"/>
      <c r="D78" s="261"/>
      <c r="E78" s="339"/>
      <c r="F78" s="261"/>
    </row>
    <row r="79" spans="2:6" x14ac:dyDescent="0.15">
      <c r="B79" s="258" t="s">
        <v>392</v>
      </c>
      <c r="C79" s="259"/>
      <c r="D79" s="259"/>
      <c r="E79" s="344">
        <v>1.3</v>
      </c>
      <c r="F79" s="284">
        <v>1.25</v>
      </c>
    </row>
    <row r="80" spans="2:6" ht="13.5" thickBot="1" x14ac:dyDescent="0.2">
      <c r="B80" s="260" t="s">
        <v>393</v>
      </c>
      <c r="C80" s="261"/>
      <c r="D80" s="261"/>
      <c r="E80" s="345">
        <v>1.45</v>
      </c>
      <c r="F80" s="285">
        <v>1.39</v>
      </c>
    </row>
    <row r="81" spans="2:6" x14ac:dyDescent="0.2">
      <c r="B81" s="287"/>
      <c r="C81" s="22"/>
      <c r="D81" s="22"/>
      <c r="E81" s="22"/>
      <c r="F81" s="22"/>
    </row>
  </sheetData>
  <mergeCells count="49">
    <mergeCell ref="B68:D68"/>
    <mergeCell ref="B71:C71"/>
    <mergeCell ref="D62:E62"/>
    <mergeCell ref="F62:G62"/>
    <mergeCell ref="H62:I62"/>
    <mergeCell ref="J62:K62"/>
    <mergeCell ref="L62:M62"/>
    <mergeCell ref="D61:E61"/>
    <mergeCell ref="F61:G61"/>
    <mergeCell ref="H61:I61"/>
    <mergeCell ref="J61:K61"/>
    <mergeCell ref="L61:M61"/>
    <mergeCell ref="D60:E60"/>
    <mergeCell ref="F60:G60"/>
    <mergeCell ref="H60:I60"/>
    <mergeCell ref="J60:K60"/>
    <mergeCell ref="L60:M60"/>
    <mergeCell ref="D59:E59"/>
    <mergeCell ref="F59:G59"/>
    <mergeCell ref="H59:I59"/>
    <mergeCell ref="J59:K59"/>
    <mergeCell ref="L59:M59"/>
    <mergeCell ref="D58:E58"/>
    <mergeCell ref="F58:G58"/>
    <mergeCell ref="H58:I58"/>
    <mergeCell ref="J58:K58"/>
    <mergeCell ref="L58:M58"/>
    <mergeCell ref="D57:E57"/>
    <mergeCell ref="F57:G57"/>
    <mergeCell ref="H57:I57"/>
    <mergeCell ref="J57:K57"/>
    <mergeCell ref="L57:M57"/>
    <mergeCell ref="I54:J55"/>
    <mergeCell ref="K54:L55"/>
    <mergeCell ref="M54:M55"/>
    <mergeCell ref="D56:E56"/>
    <mergeCell ref="F56:G56"/>
    <mergeCell ref="H56:I56"/>
    <mergeCell ref="J56:K56"/>
    <mergeCell ref="L56:M56"/>
    <mergeCell ref="G18:G19"/>
    <mergeCell ref="C54:C55"/>
    <mergeCell ref="D54:D55"/>
    <mergeCell ref="E54:F55"/>
    <mergeCell ref="G54:H55"/>
    <mergeCell ref="C18:C19"/>
    <mergeCell ref="D18:D19"/>
    <mergeCell ref="E18:E19"/>
    <mergeCell ref="F18:F19"/>
  </mergeCells>
  <pageMargins left="0.23622047244094491" right="0.15748031496062992" top="0.15748031496062992" bottom="0.35433070866141736" header="0.15748031496062992" footer="0.31496062992125984"/>
  <pageSetup paperSize="9" scale="7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R148"/>
  <sheetViews>
    <sheetView showGridLines="0" zoomScale="70" zoomScaleNormal="70" zoomScaleSheetLayoutView="50" workbookViewId="0">
      <selection activeCell="B33" sqref="B33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6" width="9.140625" style="121"/>
    <col min="97" max="16384" width="9.140625" style="93"/>
  </cols>
  <sheetData>
    <row r="1" spans="1:96" ht="46.5" x14ac:dyDescent="0.7">
      <c r="A1" s="334" t="s">
        <v>613</v>
      </c>
      <c r="B1" s="335"/>
      <c r="C1" s="182"/>
      <c r="D1" s="363"/>
      <c r="E1" s="363"/>
      <c r="F1" s="363"/>
      <c r="G1" s="363"/>
      <c r="H1" s="363"/>
      <c r="I1" s="109"/>
    </row>
    <row r="2" spans="1:96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</row>
    <row r="3" spans="1:96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</row>
    <row r="4" spans="1:96" s="158" customFormat="1" ht="20.100000000000001" customHeight="1" x14ac:dyDescent="0.2">
      <c r="A4" s="177" t="s">
        <v>625</v>
      </c>
      <c r="B4" s="177"/>
      <c r="C4" s="155"/>
      <c r="D4" s="294">
        <v>624.84047799999996</v>
      </c>
      <c r="E4" s="236">
        <v>651.21588599999995</v>
      </c>
      <c r="F4" s="236">
        <v>679.831051</v>
      </c>
      <c r="G4" s="236">
        <v>682.34713199999999</v>
      </c>
      <c r="H4" s="236">
        <v>687.527872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</row>
    <row r="5" spans="1:96" s="159" customFormat="1" ht="20.100000000000001" customHeight="1" x14ac:dyDescent="0.2">
      <c r="A5" s="155" t="s">
        <v>626</v>
      </c>
      <c r="B5" s="154"/>
      <c r="C5" s="154"/>
      <c r="D5" s="295">
        <v>142.85645500000001</v>
      </c>
      <c r="E5" s="237">
        <v>121.619427</v>
      </c>
      <c r="F5" s="237">
        <v>117.750451</v>
      </c>
      <c r="G5" s="237">
        <v>93.700978000000006</v>
      </c>
      <c r="H5" s="237">
        <v>107.249982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</row>
    <row r="6" spans="1:96" s="159" customFormat="1" ht="20.100000000000001" customHeight="1" x14ac:dyDescent="0.2">
      <c r="A6" s="195" t="s">
        <v>627</v>
      </c>
      <c r="B6" s="203"/>
      <c r="C6" s="203"/>
      <c r="D6" s="296">
        <v>256.31487299999998</v>
      </c>
      <c r="E6" s="238">
        <v>256.97851600000001</v>
      </c>
      <c r="F6" s="238">
        <v>255.820696</v>
      </c>
      <c r="G6" s="238">
        <v>251.24087900000001</v>
      </c>
      <c r="H6" s="238">
        <v>248.05033800000001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</row>
    <row r="7" spans="1:96" s="159" customFormat="1" ht="20.100000000000001" customHeight="1" x14ac:dyDescent="0.2">
      <c r="A7" s="195" t="s">
        <v>628</v>
      </c>
      <c r="B7" s="203"/>
      <c r="C7" s="203"/>
      <c r="D7" s="296">
        <v>-113.45841799999999</v>
      </c>
      <c r="E7" s="238">
        <v>-135.35908900000001</v>
      </c>
      <c r="F7" s="238">
        <v>-138.070245</v>
      </c>
      <c r="G7" s="238">
        <v>-157.53990099999999</v>
      </c>
      <c r="H7" s="238">
        <v>-140.80035599999999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  <c r="CQ7" s="156"/>
      <c r="CR7" s="156"/>
    </row>
    <row r="8" spans="1:96" s="159" customFormat="1" ht="20.100000000000001" customHeight="1" x14ac:dyDescent="0.2">
      <c r="A8" s="155" t="s">
        <v>629</v>
      </c>
      <c r="B8" s="154"/>
      <c r="C8" s="154"/>
      <c r="D8" s="295">
        <v>-43.886949999999999</v>
      </c>
      <c r="E8" s="237">
        <v>-61.675581000000001</v>
      </c>
      <c r="F8" s="237">
        <v>-47.195638000000002</v>
      </c>
      <c r="G8" s="237">
        <v>-50.479590999999999</v>
      </c>
      <c r="H8" s="237">
        <v>-48.508775999999997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</row>
    <row r="9" spans="1:96" s="159" customFormat="1" ht="20.100000000000001" customHeight="1" x14ac:dyDescent="0.2">
      <c r="A9" s="196" t="s">
        <v>630</v>
      </c>
      <c r="B9" s="203"/>
      <c r="C9" s="203"/>
      <c r="D9" s="296">
        <v>241.18296799999999</v>
      </c>
      <c r="E9" s="238">
        <v>297.993157</v>
      </c>
      <c r="F9" s="238">
        <v>257.04684800000001</v>
      </c>
      <c r="G9" s="238">
        <v>326.81818399999997</v>
      </c>
      <c r="H9" s="238">
        <v>335.40308700000003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</row>
    <row r="10" spans="1:96" s="159" customFormat="1" ht="20.100000000000001" customHeight="1" x14ac:dyDescent="0.2">
      <c r="A10" s="196" t="s">
        <v>631</v>
      </c>
      <c r="B10" s="203"/>
      <c r="C10" s="203"/>
      <c r="D10" s="296">
        <v>-285.06991799999997</v>
      </c>
      <c r="E10" s="238">
        <v>-359.66873800000002</v>
      </c>
      <c r="F10" s="238">
        <v>-304.24248599999999</v>
      </c>
      <c r="G10" s="238">
        <v>-377.297775</v>
      </c>
      <c r="H10" s="238">
        <v>-383.91186299999998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</row>
    <row r="11" spans="1:96" s="159" customFormat="1" ht="20.100000000000001" customHeight="1" x14ac:dyDescent="0.2">
      <c r="A11" s="178" t="s">
        <v>340</v>
      </c>
      <c r="B11" s="154"/>
      <c r="C11" s="154"/>
      <c r="D11" s="295">
        <v>-1.978494</v>
      </c>
      <c r="E11" s="237">
        <v>-8.2257499999999997</v>
      </c>
      <c r="F11" s="237">
        <v>11.292187</v>
      </c>
      <c r="G11" s="237">
        <v>-6.58772</v>
      </c>
      <c r="H11" s="237">
        <v>-8.0322440000000004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</row>
    <row r="12" spans="1:96" s="159" customFormat="1" ht="20.100000000000001" customHeight="1" x14ac:dyDescent="0.2">
      <c r="A12" s="178" t="s">
        <v>341</v>
      </c>
      <c r="B12" s="154"/>
      <c r="C12" s="154"/>
      <c r="D12" s="295">
        <v>12.233351000000001</v>
      </c>
      <c r="E12" s="237">
        <v>15.344213999999999</v>
      </c>
      <c r="F12" s="237">
        <v>10.181305</v>
      </c>
      <c r="G12" s="237">
        <v>27.238904999999999</v>
      </c>
      <c r="H12" s="237">
        <v>8.4853839999999998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</row>
    <row r="13" spans="1:96" s="159" customFormat="1" ht="20.100000000000001" customHeight="1" x14ac:dyDescent="0.2">
      <c r="A13" s="178" t="s">
        <v>632</v>
      </c>
      <c r="B13" s="154"/>
      <c r="C13" s="154"/>
      <c r="D13" s="295">
        <v>156.25009800000001</v>
      </c>
      <c r="E13" s="237">
        <v>173.74181400000001</v>
      </c>
      <c r="F13" s="237">
        <v>68.809691000000001</v>
      </c>
      <c r="G13" s="237">
        <v>66.416089999999997</v>
      </c>
      <c r="H13" s="237">
        <v>19.815353000000002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</row>
    <row r="14" spans="1:96" s="159" customFormat="1" ht="20.100000000000001" customHeight="1" x14ac:dyDescent="0.2">
      <c r="A14" s="178" t="s">
        <v>633</v>
      </c>
      <c r="B14" s="154"/>
      <c r="C14" s="154"/>
      <c r="D14" s="295">
        <v>22.742968999999999</v>
      </c>
      <c r="E14" s="237">
        <v>6.2695590000000001</v>
      </c>
      <c r="F14" s="237">
        <v>12.059500999999999</v>
      </c>
      <c r="G14" s="237">
        <v>48.703370999999997</v>
      </c>
      <c r="H14" s="237">
        <v>23.369899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</row>
    <row r="15" spans="1:96" s="159" customFormat="1" ht="20.100000000000001" customHeight="1" x14ac:dyDescent="0.2">
      <c r="A15" s="178" t="s">
        <v>634</v>
      </c>
      <c r="B15" s="154"/>
      <c r="C15" s="154"/>
      <c r="D15" s="295">
        <v>345.926647</v>
      </c>
      <c r="E15" s="237">
        <v>279.14673900000003</v>
      </c>
      <c r="F15" s="237">
        <v>271.63799599999999</v>
      </c>
      <c r="G15" s="237">
        <v>264.22897899999998</v>
      </c>
      <c r="H15" s="237">
        <v>254.54591099999999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</row>
    <row r="16" spans="1:96" s="159" customFormat="1" ht="20.100000000000001" customHeight="1" thickBot="1" x14ac:dyDescent="0.25">
      <c r="A16" s="178" t="s">
        <v>635</v>
      </c>
      <c r="B16" s="154"/>
      <c r="C16" s="154"/>
      <c r="D16" s="295">
        <v>45.770567</v>
      </c>
      <c r="E16" s="237">
        <v>66.254358999999994</v>
      </c>
      <c r="F16" s="237">
        <v>52.630096000000002</v>
      </c>
      <c r="G16" s="237">
        <v>43.777382000000003</v>
      </c>
      <c r="H16" s="237">
        <v>45.725160000000002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</row>
    <row r="17" spans="1:96" s="201" customFormat="1" ht="24.95" customHeight="1" thickBot="1" x14ac:dyDescent="0.25">
      <c r="A17" s="197" t="s">
        <v>345</v>
      </c>
      <c r="B17" s="198"/>
      <c r="C17" s="154"/>
      <c r="D17" s="297">
        <v>1304.7551209999999</v>
      </c>
      <c r="E17" s="239">
        <v>1243.6906670000001</v>
      </c>
      <c r="F17" s="239">
        <v>1176.9966400000001</v>
      </c>
      <c r="G17" s="239">
        <v>1169.3455260000001</v>
      </c>
      <c r="H17" s="239">
        <v>1090.178541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  <c r="CM17" s="200"/>
      <c r="CN17" s="200"/>
      <c r="CO17" s="200"/>
      <c r="CP17" s="200"/>
      <c r="CQ17" s="200"/>
      <c r="CR17" s="200"/>
    </row>
    <row r="18" spans="1:96" s="159" customFormat="1" ht="20.100000000000001" customHeight="1" x14ac:dyDescent="0.2">
      <c r="A18" s="179" t="s">
        <v>302</v>
      </c>
      <c r="B18" s="185"/>
      <c r="C18" s="154"/>
      <c r="D18" s="298">
        <v>-821.96377299999995</v>
      </c>
      <c r="E18" s="240">
        <v>-555.71494399999995</v>
      </c>
      <c r="F18" s="240">
        <v>-529.21627599999999</v>
      </c>
      <c r="G18" s="240">
        <v>-573.02608099999998</v>
      </c>
      <c r="H18" s="240">
        <v>-774.02328999999997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</row>
    <row r="19" spans="1:96" s="159" customFormat="1" ht="20.100000000000001" customHeight="1" x14ac:dyDescent="0.2">
      <c r="A19" s="178" t="s">
        <v>303</v>
      </c>
      <c r="B19" s="154"/>
      <c r="C19" s="154"/>
      <c r="D19" s="295">
        <v>-59.947034000000002</v>
      </c>
      <c r="E19" s="237">
        <v>-59.868214000000002</v>
      </c>
      <c r="F19" s="237">
        <v>-40.935420000000001</v>
      </c>
      <c r="G19" s="237">
        <v>-48.132916000000002</v>
      </c>
      <c r="H19" s="237">
        <v>-29.664591999999999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</row>
    <row r="20" spans="1:96" s="159" customFormat="1" ht="20.100000000000001" customHeight="1" x14ac:dyDescent="0.2">
      <c r="A20" s="196" t="s">
        <v>636</v>
      </c>
      <c r="B20" s="203"/>
      <c r="C20" s="203"/>
      <c r="D20" s="296">
        <v>-58.812730999999999</v>
      </c>
      <c r="E20" s="238">
        <v>-45.616176000000003</v>
      </c>
      <c r="F20" s="238">
        <v>-33.139577000000003</v>
      </c>
      <c r="G20" s="238">
        <v>-28.127537</v>
      </c>
      <c r="H20" s="238">
        <v>-5.8211199999999996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</row>
    <row r="21" spans="1:96" s="159" customFormat="1" ht="20.100000000000001" customHeight="1" x14ac:dyDescent="0.2">
      <c r="A21" s="196" t="s">
        <v>325</v>
      </c>
      <c r="B21" s="203"/>
      <c r="C21" s="203"/>
      <c r="D21" s="296">
        <v>-1.0731740000000001</v>
      </c>
      <c r="E21" s="238">
        <v>-7.062951</v>
      </c>
      <c r="F21" s="238">
        <v>-7.2834310000000002</v>
      </c>
      <c r="G21" s="238">
        <v>-19.886631999999999</v>
      </c>
      <c r="H21" s="238">
        <v>-23.530045000000001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</row>
    <row r="22" spans="1:96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</row>
    <row r="23" spans="1:96" s="159" customFormat="1" ht="20.100000000000001" customHeight="1" x14ac:dyDescent="0.2">
      <c r="A23" s="196" t="s">
        <v>637</v>
      </c>
      <c r="B23" s="203"/>
      <c r="C23" s="203"/>
      <c r="D23" s="296">
        <v>-6.1129000000000003E-2</v>
      </c>
      <c r="E23" s="238">
        <v>-7.1890869999999998</v>
      </c>
      <c r="F23" s="238">
        <v>-0.51241199999999998</v>
      </c>
      <c r="G23" s="238">
        <v>-0.11874700000000001</v>
      </c>
      <c r="H23" s="238">
        <v>-0.31342700000000001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</row>
    <row r="24" spans="1:96" s="159" customFormat="1" ht="20.100000000000001" customHeight="1" thickBot="1" x14ac:dyDescent="0.25">
      <c r="A24" s="178" t="s">
        <v>638</v>
      </c>
      <c r="B24" s="154"/>
      <c r="C24" s="154"/>
      <c r="D24" s="295">
        <v>0</v>
      </c>
      <c r="E24" s="237">
        <v>0</v>
      </c>
      <c r="F24" s="237">
        <v>0.85419599999999996</v>
      </c>
      <c r="G24" s="237">
        <v>-0.26226100000000002</v>
      </c>
      <c r="H24" s="237">
        <v>-0.59193499999999999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</row>
    <row r="25" spans="1:96" s="162" customFormat="1" ht="24.95" customHeight="1" thickBot="1" x14ac:dyDescent="0.25">
      <c r="A25" s="197" t="s">
        <v>346</v>
      </c>
      <c r="B25" s="198"/>
      <c r="C25" s="154"/>
      <c r="D25" s="297">
        <v>422.844314</v>
      </c>
      <c r="E25" s="239">
        <v>628.10750900000005</v>
      </c>
      <c r="F25" s="239">
        <v>607.69914000000006</v>
      </c>
      <c r="G25" s="239">
        <v>547.92426799999998</v>
      </c>
      <c r="H25" s="239">
        <v>285.89872400000002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</row>
    <row r="26" spans="1:96" s="159" customFormat="1" ht="20.100000000000001" customHeight="1" thickBot="1" x14ac:dyDescent="0.25">
      <c r="A26" s="178" t="s">
        <v>639</v>
      </c>
      <c r="B26" s="154"/>
      <c r="C26" s="154"/>
      <c r="D26" s="295">
        <v>-121.409981</v>
      </c>
      <c r="E26" s="237">
        <v>-189.19929500000001</v>
      </c>
      <c r="F26" s="237">
        <v>-193.46957399999999</v>
      </c>
      <c r="G26" s="237">
        <v>-177.384185</v>
      </c>
      <c r="H26" s="237">
        <v>-77.042721999999998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</row>
    <row r="27" spans="1:96" s="162" customFormat="1" ht="24.95" customHeight="1" thickBot="1" x14ac:dyDescent="0.25">
      <c r="A27" s="204" t="s">
        <v>348</v>
      </c>
      <c r="B27" s="205"/>
      <c r="C27" s="154"/>
      <c r="D27" s="298">
        <v>301.43433299999998</v>
      </c>
      <c r="E27" s="240">
        <v>438.90821399999999</v>
      </c>
      <c r="F27" s="240">
        <v>414.22956599999998</v>
      </c>
      <c r="G27" s="240">
        <v>370.54008299999998</v>
      </c>
      <c r="H27" s="240">
        <v>208.85600199999999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  <c r="CR27" s="161"/>
    </row>
    <row r="28" spans="1:96" s="159" customFormat="1" ht="20.100000000000001" customHeight="1" x14ac:dyDescent="0.2">
      <c r="A28" s="202" t="s">
        <v>640</v>
      </c>
      <c r="B28" s="154"/>
      <c r="C28" s="154"/>
      <c r="D28" s="298">
        <v>0.105268</v>
      </c>
      <c r="E28" s="240">
        <v>6.071E-2</v>
      </c>
      <c r="F28" s="240">
        <v>6.2218000000000002E-2</v>
      </c>
      <c r="G28" s="240">
        <v>1.7319000000000001E-2</v>
      </c>
      <c r="H28" s="240">
        <v>0.15328900000000001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</row>
    <row r="29" spans="1:96" s="159" customFormat="1" ht="20.100000000000001" customHeight="1" x14ac:dyDescent="0.2">
      <c r="A29" s="202" t="s">
        <v>353</v>
      </c>
      <c r="B29" s="154"/>
      <c r="C29" s="154"/>
      <c r="D29" s="295">
        <v>301.32906500000001</v>
      </c>
      <c r="E29" s="237">
        <v>438.84750400000001</v>
      </c>
      <c r="F29" s="237">
        <v>414.167348</v>
      </c>
      <c r="G29" s="237">
        <v>370.522764</v>
      </c>
      <c r="H29" s="237">
        <v>208.70271299999999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</row>
    <row r="30" spans="1:96" s="159" customFormat="1" ht="20.100000000000001" customHeight="1" x14ac:dyDescent="0.2">
      <c r="A30" s="248" t="s">
        <v>327</v>
      </c>
      <c r="B30" s="203"/>
      <c r="C30" s="203"/>
      <c r="D30" s="296">
        <v>208.149303</v>
      </c>
      <c r="E30" s="238">
        <v>370.94761299999999</v>
      </c>
      <c r="F30" s="238">
        <v>330.33448600000003</v>
      </c>
      <c r="G30" s="238">
        <v>302.85333400000002</v>
      </c>
      <c r="H30" s="238">
        <v>176.04950600000001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</row>
    <row r="31" spans="1:96" s="159" customFormat="1" ht="20.100000000000001" customHeight="1" x14ac:dyDescent="0.2">
      <c r="A31" s="248" t="s">
        <v>328</v>
      </c>
      <c r="B31" s="203"/>
      <c r="C31" s="203"/>
      <c r="D31" s="296">
        <v>93.179761999999997</v>
      </c>
      <c r="E31" s="238">
        <v>67.899890999999997</v>
      </c>
      <c r="F31" s="238">
        <v>83.832862000000006</v>
      </c>
      <c r="G31" s="238">
        <v>67.669430000000006</v>
      </c>
      <c r="H31" s="238">
        <v>32.653207000000002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</row>
    <row r="32" spans="1:96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</row>
    <row r="33" spans="1:96" s="159" customFormat="1" ht="24.95" customHeight="1" x14ac:dyDescent="0.2">
      <c r="A33" s="185" t="s">
        <v>363</v>
      </c>
      <c r="B33" s="163"/>
      <c r="C33" s="163"/>
      <c r="D33" s="300">
        <v>42796.651410999999</v>
      </c>
      <c r="E33" s="288">
        <v>42566</v>
      </c>
      <c r="F33" s="288">
        <v>42537</v>
      </c>
      <c r="G33" s="288">
        <v>42697</v>
      </c>
      <c r="H33" s="288">
        <v>43112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</row>
    <row r="34" spans="1:96" s="159" customFormat="1" ht="24.95" customHeight="1" x14ac:dyDescent="0.35">
      <c r="A34" s="154" t="s">
        <v>362</v>
      </c>
      <c r="B34" s="117"/>
      <c r="C34" s="117"/>
      <c r="D34" s="295">
        <v>1494.155679</v>
      </c>
      <c r="E34" s="242">
        <v>1610.625264</v>
      </c>
      <c r="F34" s="242">
        <v>1782.232925</v>
      </c>
      <c r="G34" s="242">
        <v>1639.2854480000001</v>
      </c>
      <c r="H34" s="242">
        <v>1651.8498629999999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</row>
    <row r="35" spans="1:96" s="101" customFormat="1" ht="24.95" customHeight="1" x14ac:dyDescent="0.35">
      <c r="A35" s="186" t="s">
        <v>330</v>
      </c>
      <c r="B35" s="117"/>
      <c r="C35" s="117"/>
      <c r="D35" s="301">
        <v>5945.0074257440001</v>
      </c>
      <c r="E35" s="242">
        <v>5973.6118898474997</v>
      </c>
      <c r="F35" s="242">
        <v>6142.2440905450003</v>
      </c>
      <c r="G35" s="242">
        <v>6015.7011720275004</v>
      </c>
      <c r="H35" s="242">
        <v>6070.7842334849993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</row>
    <row r="36" spans="1:96" s="101" customFormat="1" ht="24.95" customHeight="1" x14ac:dyDescent="0.35">
      <c r="A36" s="154" t="s">
        <v>349</v>
      </c>
      <c r="B36" s="117"/>
      <c r="C36" s="117"/>
      <c r="D36" s="302">
        <v>0.2</v>
      </c>
      <c r="E36" s="187">
        <v>0.28813800000000001</v>
      </c>
      <c r="F36" s="187">
        <v>0.27873999999999999</v>
      </c>
      <c r="G36" s="187">
        <v>0.25374600000000003</v>
      </c>
      <c r="H36" s="187">
        <v>0.143564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</row>
    <row r="37" spans="1:96" s="101" customFormat="1" ht="24.95" customHeight="1" x14ac:dyDescent="0.35">
      <c r="A37" s="154" t="s">
        <v>350</v>
      </c>
      <c r="B37" s="117"/>
      <c r="C37" s="117"/>
      <c r="D37" s="302">
        <v>0.67364999999999997</v>
      </c>
      <c r="E37" s="187">
        <v>0.45044400000000001</v>
      </c>
      <c r="F37" s="187">
        <v>0.46743000000000001</v>
      </c>
      <c r="G37" s="187">
        <v>0.50458999999999998</v>
      </c>
      <c r="H37" s="187">
        <v>0.74099199999999998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</row>
    <row r="38" spans="1:96" s="101" customFormat="1" ht="24.95" customHeight="1" x14ac:dyDescent="0.35">
      <c r="A38" s="154" t="s">
        <v>351</v>
      </c>
      <c r="B38" s="117"/>
      <c r="C38" s="117"/>
      <c r="D38" s="302">
        <v>0.765154</v>
      </c>
      <c r="E38" s="187">
        <v>0.92082399999999998</v>
      </c>
      <c r="F38" s="187">
        <v>0.86004000000000003</v>
      </c>
      <c r="G38" s="187">
        <v>1.001781</v>
      </c>
      <c r="H38" s="187">
        <v>0.92305000000000004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</row>
    <row r="39" spans="1:96" s="101" customFormat="1" ht="24.95" customHeight="1" thickBot="1" x14ac:dyDescent="0.4">
      <c r="A39" s="188" t="s">
        <v>352</v>
      </c>
      <c r="B39" s="189"/>
      <c r="C39" s="117"/>
      <c r="D39" s="303">
        <v>1.6714E-2</v>
      </c>
      <c r="E39" s="190">
        <v>1.7159000000000001E-2</v>
      </c>
      <c r="F39" s="190">
        <v>1.7817E-2</v>
      </c>
      <c r="G39" s="190">
        <v>1.8370999999999998E-2</v>
      </c>
      <c r="H39" s="190">
        <v>1.8577E-2</v>
      </c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</row>
    <row r="40" spans="1:96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</row>
    <row r="41" spans="1:96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</row>
    <row r="42" spans="1:96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</row>
    <row r="43" spans="1:96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</row>
    <row r="44" spans="1:96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</row>
    <row r="45" spans="1:96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</row>
    <row r="46" spans="1:96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</row>
    <row r="47" spans="1:96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</row>
    <row r="48" spans="1:96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</row>
    <row r="49" spans="1:96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</row>
    <row r="50" spans="1:96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</row>
    <row r="51" spans="1:96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</row>
    <row r="52" spans="1:96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</row>
    <row r="53" spans="1:96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</row>
    <row r="54" spans="1:96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</row>
    <row r="55" spans="1:96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</row>
    <row r="56" spans="1:96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</row>
    <row r="57" spans="1:96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</row>
    <row r="58" spans="1:96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</row>
    <row r="59" spans="1:96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</row>
    <row r="60" spans="1:96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</row>
    <row r="61" spans="1:96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</row>
    <row r="62" spans="1:96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</row>
    <row r="63" spans="1:96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</row>
    <row r="64" spans="1:96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</row>
    <row r="65" spans="1:96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</row>
    <row r="66" spans="1:96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</row>
    <row r="67" spans="1:96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</row>
    <row r="68" spans="1:96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</row>
    <row r="69" spans="1:96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</row>
    <row r="70" spans="1:96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</row>
    <row r="71" spans="1:96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</row>
    <row r="72" spans="1:96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</row>
    <row r="73" spans="1:96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</row>
    <row r="74" spans="1:96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</row>
    <row r="75" spans="1:96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</row>
    <row r="76" spans="1:96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</row>
    <row r="77" spans="1:96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</row>
    <row r="78" spans="1:96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</row>
    <row r="79" spans="1:96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</row>
    <row r="80" spans="1:96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</row>
    <row r="81" spans="1:96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</row>
    <row r="82" spans="1:96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</row>
    <row r="83" spans="1:96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</row>
    <row r="84" spans="1:96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</row>
    <row r="85" spans="1:96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</row>
    <row r="86" spans="1:96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</row>
    <row r="87" spans="1:96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</row>
    <row r="88" spans="1:96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</row>
    <row r="89" spans="1:96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</row>
    <row r="90" spans="1:96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</row>
    <row r="91" spans="1:96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</row>
    <row r="92" spans="1:96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</row>
    <row r="93" spans="1:96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</row>
    <row r="94" spans="1:96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</row>
    <row r="95" spans="1:96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</row>
    <row r="96" spans="1:96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</row>
    <row r="97" spans="1:96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</row>
    <row r="98" spans="1:96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</row>
    <row r="99" spans="1:96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</row>
    <row r="100" spans="1:96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</row>
    <row r="101" spans="1:96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</row>
    <row r="102" spans="1:96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</row>
    <row r="103" spans="1:96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</row>
    <row r="104" spans="1:96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</row>
    <row r="105" spans="1:96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</row>
    <row r="106" spans="1:96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</row>
    <row r="107" spans="1:96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</row>
    <row r="108" spans="1:96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</row>
    <row r="109" spans="1:96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</row>
    <row r="110" spans="1:96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</row>
    <row r="111" spans="1:96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</row>
    <row r="112" spans="1:96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</row>
    <row r="113" spans="1:96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</row>
    <row r="114" spans="1:96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</row>
    <row r="115" spans="1:96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</row>
    <row r="116" spans="1:96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</row>
    <row r="117" spans="1:96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</row>
    <row r="118" spans="1:96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</row>
    <row r="119" spans="1:96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</row>
    <row r="120" spans="1:96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</row>
    <row r="121" spans="1:96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</row>
    <row r="122" spans="1:96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</row>
    <row r="123" spans="1:96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</row>
    <row r="124" spans="1:96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</row>
    <row r="125" spans="1:96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</row>
    <row r="126" spans="1:96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</row>
    <row r="127" spans="1:96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</row>
    <row r="128" spans="1:96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</row>
    <row r="129" spans="1:96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</row>
    <row r="130" spans="1:96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</row>
    <row r="131" spans="1:96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</row>
    <row r="132" spans="1:96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</row>
    <row r="133" spans="1:96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</row>
    <row r="134" spans="1:96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</row>
    <row r="135" spans="1:96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</row>
    <row r="136" spans="1:96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</row>
    <row r="137" spans="1:96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</row>
    <row r="138" spans="1:96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</row>
    <row r="139" spans="1:96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</row>
    <row r="140" spans="1:96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</row>
    <row r="141" spans="1:96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</row>
    <row r="142" spans="1:96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</row>
    <row r="143" spans="1:96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</row>
    <row r="144" spans="1:96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</row>
    <row r="145" spans="1:96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</row>
    <row r="146" spans="1:96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</row>
    <row r="147" spans="1:96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</row>
    <row r="148" spans="1:96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CM148"/>
  <sheetViews>
    <sheetView showGridLines="0" zoomScale="70" zoomScaleNormal="70" zoomScaleSheetLayoutView="50" workbookViewId="0">
      <selection sqref="A1:H39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1" width="9.140625" style="121"/>
    <col min="92" max="16384" width="9.140625" style="93"/>
  </cols>
  <sheetData>
    <row r="1" spans="1:91" ht="46.5" x14ac:dyDescent="0.7">
      <c r="A1" s="334" t="s">
        <v>614</v>
      </c>
      <c r="B1" s="335"/>
      <c r="C1" s="182"/>
      <c r="D1" s="363"/>
      <c r="E1" s="363"/>
      <c r="F1" s="363"/>
      <c r="G1" s="363"/>
      <c r="H1" s="363"/>
      <c r="I1" s="109"/>
    </row>
    <row r="2" spans="1:91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</row>
    <row r="3" spans="1:91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</row>
    <row r="4" spans="1:91" s="158" customFormat="1" ht="20.100000000000001" customHeight="1" x14ac:dyDescent="0.2">
      <c r="A4" s="177" t="s">
        <v>625</v>
      </c>
      <c r="B4" s="177"/>
      <c r="C4" s="155"/>
      <c r="D4" s="294">
        <v>215.94928899999999</v>
      </c>
      <c r="E4" s="236">
        <v>214.70469299999999</v>
      </c>
      <c r="F4" s="236">
        <v>212.53237999999999</v>
      </c>
      <c r="G4" s="236">
        <v>210.18168399999999</v>
      </c>
      <c r="H4" s="236">
        <v>211.16661999999999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</row>
    <row r="5" spans="1:91" s="159" customFormat="1" ht="20.100000000000001" customHeight="1" x14ac:dyDescent="0.2">
      <c r="A5" s="155" t="s">
        <v>626</v>
      </c>
      <c r="B5" s="154"/>
      <c r="C5" s="154"/>
      <c r="D5" s="295">
        <v>18.421150000000001</v>
      </c>
      <c r="E5" s="237">
        <v>23.575336</v>
      </c>
      <c r="F5" s="237">
        <v>17.356262000000001</v>
      </c>
      <c r="G5" s="237">
        <v>17.233681000000001</v>
      </c>
      <c r="H5" s="237">
        <v>19.981732999999998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</row>
    <row r="6" spans="1:91" s="159" customFormat="1" ht="20.100000000000001" customHeight="1" x14ac:dyDescent="0.2">
      <c r="A6" s="195" t="s">
        <v>627</v>
      </c>
      <c r="B6" s="203"/>
      <c r="C6" s="203"/>
      <c r="D6" s="296">
        <v>48.843406000000002</v>
      </c>
      <c r="E6" s="238">
        <v>50.409726999999997</v>
      </c>
      <c r="F6" s="238">
        <v>49.007483999999998</v>
      </c>
      <c r="G6" s="238">
        <v>45.995899999999999</v>
      </c>
      <c r="H6" s="238">
        <v>44.536901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</row>
    <row r="7" spans="1:91" s="159" customFormat="1" ht="20.100000000000001" customHeight="1" x14ac:dyDescent="0.2">
      <c r="A7" s="195" t="s">
        <v>628</v>
      </c>
      <c r="B7" s="203"/>
      <c r="C7" s="203"/>
      <c r="D7" s="296">
        <v>-30.422256000000001</v>
      </c>
      <c r="E7" s="238">
        <v>-26.834391</v>
      </c>
      <c r="F7" s="238">
        <v>-31.651222000000001</v>
      </c>
      <c r="G7" s="238">
        <v>-28.762219000000002</v>
      </c>
      <c r="H7" s="238">
        <v>-24.555167999999998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</row>
    <row r="8" spans="1:91" s="159" customFormat="1" ht="20.100000000000001" customHeight="1" x14ac:dyDescent="0.2">
      <c r="A8" s="155" t="s">
        <v>629</v>
      </c>
      <c r="B8" s="154"/>
      <c r="C8" s="154"/>
      <c r="D8" s="295">
        <v>10.556072</v>
      </c>
      <c r="E8" s="237">
        <v>10.36538</v>
      </c>
      <c r="F8" s="237">
        <v>9.9589759999999998</v>
      </c>
      <c r="G8" s="237">
        <v>8.2874680000000005</v>
      </c>
      <c r="H8" s="237">
        <v>7.5714069999999998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</row>
    <row r="9" spans="1:91" s="159" customFormat="1" ht="20.100000000000001" customHeight="1" x14ac:dyDescent="0.2">
      <c r="A9" s="196" t="s">
        <v>630</v>
      </c>
      <c r="B9" s="203"/>
      <c r="C9" s="203"/>
      <c r="D9" s="296">
        <v>48.322906000000003</v>
      </c>
      <c r="E9" s="238">
        <v>93.878409000000005</v>
      </c>
      <c r="F9" s="238">
        <v>58.954160999999999</v>
      </c>
      <c r="G9" s="238">
        <v>51.192131000000003</v>
      </c>
      <c r="H9" s="238">
        <v>66.598778999999993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</row>
    <row r="10" spans="1:91" s="159" customFormat="1" ht="20.100000000000001" customHeight="1" x14ac:dyDescent="0.2">
      <c r="A10" s="196" t="s">
        <v>631</v>
      </c>
      <c r="B10" s="203"/>
      <c r="C10" s="203"/>
      <c r="D10" s="296">
        <v>-37.766834000000003</v>
      </c>
      <c r="E10" s="238">
        <v>-83.513029000000003</v>
      </c>
      <c r="F10" s="238">
        <v>-48.995184999999999</v>
      </c>
      <c r="G10" s="238">
        <v>-42.904662999999999</v>
      </c>
      <c r="H10" s="238">
        <v>-59.027372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</row>
    <row r="11" spans="1:91" s="159" customFormat="1" ht="20.100000000000001" customHeight="1" x14ac:dyDescent="0.2">
      <c r="A11" s="178" t="s">
        <v>340</v>
      </c>
      <c r="B11" s="154"/>
      <c r="C11" s="154"/>
      <c r="D11" s="295">
        <v>-1.47037</v>
      </c>
      <c r="E11" s="237">
        <v>-2.579796</v>
      </c>
      <c r="F11" s="237">
        <v>1.9320660000000001</v>
      </c>
      <c r="G11" s="237">
        <v>-0.65528600000000004</v>
      </c>
      <c r="H11" s="237">
        <v>-2.261933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</row>
    <row r="12" spans="1:91" s="159" customFormat="1" ht="20.100000000000001" customHeight="1" x14ac:dyDescent="0.2">
      <c r="A12" s="178" t="s">
        <v>341</v>
      </c>
      <c r="B12" s="154"/>
      <c r="C12" s="154"/>
      <c r="D12" s="295">
        <v>1.9873999999999999E-2</v>
      </c>
      <c r="E12" s="237">
        <v>1.7115999999999999E-2</v>
      </c>
      <c r="F12" s="237">
        <v>6.5700999999999996E-2</v>
      </c>
      <c r="G12" s="237">
        <v>0.21482999999999999</v>
      </c>
      <c r="H12" s="237">
        <v>0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</row>
    <row r="13" spans="1:91" s="159" customFormat="1" ht="20.100000000000001" customHeight="1" x14ac:dyDescent="0.2">
      <c r="A13" s="178" t="s">
        <v>632</v>
      </c>
      <c r="B13" s="154"/>
      <c r="C13" s="154"/>
      <c r="D13" s="295">
        <v>49.784585</v>
      </c>
      <c r="E13" s="237">
        <v>23.972109</v>
      </c>
      <c r="F13" s="237">
        <v>19.899899999999999</v>
      </c>
      <c r="G13" s="237">
        <v>41.377079000000002</v>
      </c>
      <c r="H13" s="237">
        <v>31.576727999999999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</row>
    <row r="14" spans="1:91" s="159" customFormat="1" ht="20.100000000000001" customHeight="1" x14ac:dyDescent="0.2">
      <c r="A14" s="178" t="s">
        <v>633</v>
      </c>
      <c r="B14" s="154"/>
      <c r="C14" s="154"/>
      <c r="D14" s="295">
        <v>11.222835999999999</v>
      </c>
      <c r="E14" s="237">
        <v>4.3400000000000001E-3</v>
      </c>
      <c r="F14" s="237">
        <v>2.1979999999999999E-3</v>
      </c>
      <c r="G14" s="237">
        <v>47.892937000000003</v>
      </c>
      <c r="H14" s="237">
        <v>-0.14863199999999999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</row>
    <row r="15" spans="1:91" s="159" customFormat="1" ht="20.100000000000001" customHeight="1" x14ac:dyDescent="0.2">
      <c r="A15" s="178" t="s">
        <v>634</v>
      </c>
      <c r="B15" s="154"/>
      <c r="C15" s="154"/>
      <c r="D15" s="295">
        <v>47.446578000000002</v>
      </c>
      <c r="E15" s="237">
        <v>49.837085000000002</v>
      </c>
      <c r="F15" s="237">
        <v>45.880840999999997</v>
      </c>
      <c r="G15" s="237">
        <v>49.210115999999999</v>
      </c>
      <c r="H15" s="237">
        <v>45.761299000000001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</row>
    <row r="16" spans="1:91" s="159" customFormat="1" ht="20.100000000000001" customHeight="1" thickBot="1" x14ac:dyDescent="0.25">
      <c r="A16" s="178" t="s">
        <v>635</v>
      </c>
      <c r="B16" s="154"/>
      <c r="C16" s="154"/>
      <c r="D16" s="295">
        <v>26.050245</v>
      </c>
      <c r="E16" s="237">
        <v>1.981838</v>
      </c>
      <c r="F16" s="237">
        <v>6.7183310000000001</v>
      </c>
      <c r="G16" s="237">
        <v>4.3828950000000004</v>
      </c>
      <c r="H16" s="237">
        <v>4.5327450000000002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</row>
    <row r="17" spans="1:91" s="201" customFormat="1" ht="24.95" customHeight="1" thickBot="1" x14ac:dyDescent="0.25">
      <c r="A17" s="197" t="s">
        <v>345</v>
      </c>
      <c r="B17" s="198"/>
      <c r="C17" s="154"/>
      <c r="D17" s="297">
        <v>377.98025899999999</v>
      </c>
      <c r="E17" s="239">
        <v>321.87810100000002</v>
      </c>
      <c r="F17" s="239">
        <v>314.346655</v>
      </c>
      <c r="G17" s="239">
        <v>378.125404</v>
      </c>
      <c r="H17" s="239">
        <v>318.17996699999998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  <c r="CM17" s="200"/>
    </row>
    <row r="18" spans="1:91" s="159" customFormat="1" ht="20.100000000000001" customHeight="1" x14ac:dyDescent="0.2">
      <c r="A18" s="179" t="s">
        <v>302</v>
      </c>
      <c r="B18" s="185"/>
      <c r="C18" s="154"/>
      <c r="D18" s="298">
        <v>-165.358869</v>
      </c>
      <c r="E18" s="240">
        <v>-151.53962999999999</v>
      </c>
      <c r="F18" s="240">
        <v>-144.12231800000001</v>
      </c>
      <c r="G18" s="240">
        <v>-142.92057800000001</v>
      </c>
      <c r="H18" s="240">
        <v>-169.556296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</row>
    <row r="19" spans="1:91" s="159" customFormat="1" ht="20.100000000000001" customHeight="1" x14ac:dyDescent="0.2">
      <c r="A19" s="178" t="s">
        <v>303</v>
      </c>
      <c r="B19" s="154"/>
      <c r="C19" s="154"/>
      <c r="D19" s="295">
        <v>1.119256</v>
      </c>
      <c r="E19" s="237">
        <v>-10.972277</v>
      </c>
      <c r="F19" s="237">
        <v>-2.3158539999999999</v>
      </c>
      <c r="G19" s="237">
        <v>-9.6408009999999997</v>
      </c>
      <c r="H19" s="237">
        <v>-1.086398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</row>
    <row r="20" spans="1:91" s="159" customFormat="1" ht="20.100000000000001" customHeight="1" x14ac:dyDescent="0.2">
      <c r="A20" s="196" t="s">
        <v>636</v>
      </c>
      <c r="B20" s="203"/>
      <c r="C20" s="203"/>
      <c r="D20" s="296">
        <v>0.91264599999999996</v>
      </c>
      <c r="E20" s="238">
        <v>-11.074232</v>
      </c>
      <c r="F20" s="238">
        <v>-2.1763020000000002</v>
      </c>
      <c r="G20" s="238">
        <v>-8.7985989999999994</v>
      </c>
      <c r="H20" s="238">
        <v>-0.77039100000000005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</row>
    <row r="21" spans="1:91" s="159" customFormat="1" ht="20.100000000000001" customHeight="1" x14ac:dyDescent="0.2">
      <c r="A21" s="196" t="s">
        <v>325</v>
      </c>
      <c r="B21" s="203"/>
      <c r="C21" s="203"/>
      <c r="D21" s="296">
        <v>0</v>
      </c>
      <c r="E21" s="238">
        <v>2.7961469999999999</v>
      </c>
      <c r="F21" s="238">
        <v>0</v>
      </c>
      <c r="G21" s="238">
        <v>0</v>
      </c>
      <c r="H21" s="238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</row>
    <row r="22" spans="1:91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</row>
    <row r="23" spans="1:91" s="159" customFormat="1" ht="20.100000000000001" customHeight="1" x14ac:dyDescent="0.2">
      <c r="A23" s="196" t="s">
        <v>637</v>
      </c>
      <c r="B23" s="203"/>
      <c r="C23" s="203"/>
      <c r="D23" s="296">
        <v>0.20660999999999999</v>
      </c>
      <c r="E23" s="238">
        <v>-2.6941920000000001</v>
      </c>
      <c r="F23" s="238">
        <v>-0.13955200000000001</v>
      </c>
      <c r="G23" s="238">
        <v>-0.84220200000000001</v>
      </c>
      <c r="H23" s="238">
        <v>-0.31600699999999998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</row>
    <row r="24" spans="1:91" s="159" customFormat="1" ht="20.100000000000001" customHeight="1" thickBot="1" x14ac:dyDescent="0.25">
      <c r="A24" s="178" t="s">
        <v>638</v>
      </c>
      <c r="B24" s="154"/>
      <c r="C24" s="154"/>
      <c r="D24" s="295">
        <v>4.3383520000000004</v>
      </c>
      <c r="E24" s="237">
        <v>4.0976840000000001</v>
      </c>
      <c r="F24" s="237">
        <v>7.5626410000000002</v>
      </c>
      <c r="G24" s="237">
        <v>5.4923780000000004</v>
      </c>
      <c r="H24" s="237">
        <v>6.1399910000000002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</row>
    <row r="25" spans="1:91" s="162" customFormat="1" ht="24.95" customHeight="1" thickBot="1" x14ac:dyDescent="0.25">
      <c r="A25" s="197" t="s">
        <v>346</v>
      </c>
      <c r="B25" s="198"/>
      <c r="C25" s="154"/>
      <c r="D25" s="297">
        <v>218.07899800000001</v>
      </c>
      <c r="E25" s="239">
        <v>163.46387799999999</v>
      </c>
      <c r="F25" s="239">
        <v>175.471124</v>
      </c>
      <c r="G25" s="239">
        <v>231.05640299999999</v>
      </c>
      <c r="H25" s="239">
        <v>153.67726400000001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</row>
    <row r="26" spans="1:91" s="159" customFormat="1" ht="20.100000000000001" customHeight="1" thickBot="1" x14ac:dyDescent="0.25">
      <c r="A26" s="178" t="s">
        <v>639</v>
      </c>
      <c r="B26" s="154"/>
      <c r="C26" s="154"/>
      <c r="D26" s="295">
        <v>-36.882694999999998</v>
      </c>
      <c r="E26" s="237">
        <v>-32.625698</v>
      </c>
      <c r="F26" s="237">
        <v>-30.334443</v>
      </c>
      <c r="G26" s="237">
        <v>-40.280594000000001</v>
      </c>
      <c r="H26" s="237">
        <v>-24.682241000000001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</row>
    <row r="27" spans="1:91" s="162" customFormat="1" ht="24.95" customHeight="1" thickBot="1" x14ac:dyDescent="0.25">
      <c r="A27" s="204" t="s">
        <v>348</v>
      </c>
      <c r="B27" s="205"/>
      <c r="C27" s="154"/>
      <c r="D27" s="298">
        <v>181.196303</v>
      </c>
      <c r="E27" s="240">
        <v>130.83817999999999</v>
      </c>
      <c r="F27" s="240">
        <v>145.13668100000001</v>
      </c>
      <c r="G27" s="240">
        <v>190.77580900000001</v>
      </c>
      <c r="H27" s="240">
        <v>128.995023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</row>
    <row r="28" spans="1:91" s="159" customFormat="1" ht="20.100000000000001" customHeight="1" x14ac:dyDescent="0.2">
      <c r="A28" s="202" t="s">
        <v>640</v>
      </c>
      <c r="B28" s="154"/>
      <c r="C28" s="154"/>
      <c r="D28" s="298">
        <v>0</v>
      </c>
      <c r="E28" s="240">
        <v>0</v>
      </c>
      <c r="F28" s="240">
        <v>0</v>
      </c>
      <c r="G28" s="240">
        <v>0</v>
      </c>
      <c r="H28" s="240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</row>
    <row r="29" spans="1:91" s="159" customFormat="1" ht="20.100000000000001" customHeight="1" x14ac:dyDescent="0.2">
      <c r="A29" s="202" t="s">
        <v>353</v>
      </c>
      <c r="B29" s="154"/>
      <c r="C29" s="154"/>
      <c r="D29" s="295">
        <v>181.196303</v>
      </c>
      <c r="E29" s="237">
        <v>130.83817999999999</v>
      </c>
      <c r="F29" s="237">
        <v>145.13668100000001</v>
      </c>
      <c r="G29" s="237">
        <v>190.77580900000001</v>
      </c>
      <c r="H29" s="237">
        <v>128.995023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</row>
    <row r="30" spans="1:91" s="159" customFormat="1" ht="20.100000000000001" customHeight="1" x14ac:dyDescent="0.2">
      <c r="A30" s="248" t="s">
        <v>327</v>
      </c>
      <c r="B30" s="203"/>
      <c r="C30" s="203"/>
      <c r="D30" s="296">
        <v>174.24452099999999</v>
      </c>
      <c r="E30" s="238">
        <v>117.994446</v>
      </c>
      <c r="F30" s="238">
        <v>136.65069299999999</v>
      </c>
      <c r="G30" s="238">
        <v>186.21751399999999</v>
      </c>
      <c r="H30" s="238">
        <v>122.73327399999999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</row>
    <row r="31" spans="1:91" s="159" customFormat="1" ht="20.100000000000001" customHeight="1" x14ac:dyDescent="0.2">
      <c r="A31" s="248" t="s">
        <v>328</v>
      </c>
      <c r="B31" s="203"/>
      <c r="C31" s="203"/>
      <c r="D31" s="296">
        <v>6.9517819999999997</v>
      </c>
      <c r="E31" s="238">
        <v>12.843734</v>
      </c>
      <c r="F31" s="238">
        <v>8.4859880000000008</v>
      </c>
      <c r="G31" s="238">
        <v>4.5582950000000002</v>
      </c>
      <c r="H31" s="238">
        <v>6.261749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</row>
    <row r="32" spans="1:91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</row>
    <row r="33" spans="1:91" s="159" customFormat="1" ht="24.95" customHeight="1" x14ac:dyDescent="0.35">
      <c r="A33" s="185" t="s">
        <v>641</v>
      </c>
      <c r="B33" s="163"/>
      <c r="C33" s="163"/>
      <c r="D33" s="295">
        <v>14386.167100000001</v>
      </c>
      <c r="E33" s="242">
        <v>13664</v>
      </c>
      <c r="F33" s="242">
        <v>13921</v>
      </c>
      <c r="G33" s="242">
        <v>13571</v>
      </c>
      <c r="H33" s="242">
        <v>13328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</row>
    <row r="34" spans="1:91" s="159" customFormat="1" ht="24.95" customHeight="1" x14ac:dyDescent="0.35">
      <c r="A34" s="154" t="s">
        <v>362</v>
      </c>
      <c r="B34" s="117"/>
      <c r="C34" s="117"/>
      <c r="D34" s="295">
        <v>109.885139</v>
      </c>
      <c r="E34" s="242">
        <v>103.422572</v>
      </c>
      <c r="F34" s="242">
        <v>90.462706999999995</v>
      </c>
      <c r="G34" s="242">
        <v>84.108474000000001</v>
      </c>
      <c r="H34" s="242">
        <v>80.344469000000004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</row>
    <row r="35" spans="1:91" s="101" customFormat="1" ht="24.95" customHeight="1" x14ac:dyDescent="0.35">
      <c r="A35" s="186" t="s">
        <v>330</v>
      </c>
      <c r="B35" s="117"/>
      <c r="C35" s="117"/>
      <c r="D35" s="301">
        <v>1606.0465174000001</v>
      </c>
      <c r="E35" s="242">
        <v>1503.9486396824998</v>
      </c>
      <c r="F35" s="242">
        <v>1517.3234108825</v>
      </c>
      <c r="G35" s="242">
        <v>1475.1857622475</v>
      </c>
      <c r="H35" s="242">
        <v>1437.2210223825</v>
      </c>
      <c r="I35" s="102"/>
      <c r="J35" s="123"/>
      <c r="K35" s="156"/>
      <c r="L35" s="156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</row>
    <row r="36" spans="1:91" s="101" customFormat="1" ht="24.95" customHeight="1" x14ac:dyDescent="0.35">
      <c r="A36" s="154" t="s">
        <v>349</v>
      </c>
      <c r="B36" s="117"/>
      <c r="C36" s="117"/>
      <c r="D36" s="302">
        <v>0.48</v>
      </c>
      <c r="E36" s="187">
        <v>0.35964299999999999</v>
      </c>
      <c r="F36" s="187">
        <v>0.40674500000000002</v>
      </c>
      <c r="G36" s="187">
        <v>0.54004600000000003</v>
      </c>
      <c r="H36" s="187">
        <v>0.36734899999999998</v>
      </c>
      <c r="I36" s="102"/>
      <c r="J36" s="123"/>
      <c r="K36" s="156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</row>
    <row r="37" spans="1:91" s="101" customFormat="1" ht="24.95" customHeight="1" x14ac:dyDescent="0.35">
      <c r="A37" s="154" t="s">
        <v>350</v>
      </c>
      <c r="B37" s="117"/>
      <c r="C37" s="117"/>
      <c r="D37" s="302">
        <v>0.42962899999999998</v>
      </c>
      <c r="E37" s="187">
        <v>0.468192</v>
      </c>
      <c r="F37" s="187">
        <v>0.452399</v>
      </c>
      <c r="G37" s="187">
        <v>0.36423</v>
      </c>
      <c r="H37" s="187">
        <v>0.52934800000000004</v>
      </c>
      <c r="I37" s="102"/>
      <c r="J37" s="123"/>
      <c r="K37" s="156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</row>
    <row r="38" spans="1:91" s="101" customFormat="1" ht="24.95" customHeight="1" x14ac:dyDescent="0.35">
      <c r="A38" s="154" t="s">
        <v>351</v>
      </c>
      <c r="B38" s="117"/>
      <c r="C38" s="117"/>
      <c r="D38" s="302">
        <v>0.99932399999999999</v>
      </c>
      <c r="E38" s="187">
        <v>0.93288700000000002</v>
      </c>
      <c r="F38" s="187">
        <v>0.95939799999999997</v>
      </c>
      <c r="G38" s="187">
        <v>1.001681</v>
      </c>
      <c r="H38" s="187">
        <v>0.953264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</row>
    <row r="39" spans="1:91" s="101" customFormat="1" ht="24.95" customHeight="1" thickBot="1" x14ac:dyDescent="0.4">
      <c r="A39" s="188" t="s">
        <v>352</v>
      </c>
      <c r="B39" s="189"/>
      <c r="C39" s="117"/>
      <c r="D39" s="303">
        <v>3.0571000000000001E-2</v>
      </c>
      <c r="E39" s="190">
        <v>2.9631000000000001E-2</v>
      </c>
      <c r="F39" s="190">
        <v>2.9055000000000001E-2</v>
      </c>
      <c r="G39" s="190">
        <v>2.9108999999999999E-2</v>
      </c>
      <c r="H39" s="190">
        <v>2.9963E-2</v>
      </c>
      <c r="I39" s="102"/>
      <c r="J39" s="123"/>
      <c r="K39" s="123"/>
      <c r="L39" s="123"/>
      <c r="M39" s="207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</row>
    <row r="40" spans="1:91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</row>
    <row r="41" spans="1:91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</row>
    <row r="42" spans="1:91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</row>
    <row r="43" spans="1:91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</row>
    <row r="44" spans="1:91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</row>
    <row r="45" spans="1:91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</row>
    <row r="46" spans="1:91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</row>
    <row r="47" spans="1:91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</row>
    <row r="48" spans="1:91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</row>
    <row r="49" spans="1:91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</row>
    <row r="50" spans="1:91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</row>
    <row r="51" spans="1:91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</row>
    <row r="52" spans="1:91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</row>
    <row r="53" spans="1:91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</row>
    <row r="54" spans="1:91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</row>
    <row r="55" spans="1:91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</row>
    <row r="56" spans="1:91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</row>
    <row r="57" spans="1:91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</row>
    <row r="58" spans="1:91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</row>
    <row r="59" spans="1:91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</row>
    <row r="60" spans="1:91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</row>
    <row r="61" spans="1:91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</row>
    <row r="62" spans="1:91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</row>
    <row r="63" spans="1:91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</row>
    <row r="64" spans="1:91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</row>
    <row r="65" spans="1:91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</row>
    <row r="66" spans="1:91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</row>
    <row r="67" spans="1:91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</row>
    <row r="68" spans="1:91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</row>
    <row r="69" spans="1:91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</row>
    <row r="70" spans="1:91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</row>
    <row r="71" spans="1:91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</row>
    <row r="72" spans="1:91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</row>
    <row r="73" spans="1:91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</row>
    <row r="74" spans="1:91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</row>
    <row r="75" spans="1:91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</row>
    <row r="76" spans="1:91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</row>
    <row r="77" spans="1:91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</row>
    <row r="78" spans="1:91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</row>
    <row r="79" spans="1:91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</row>
    <row r="80" spans="1:91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</row>
    <row r="81" spans="1:91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</row>
    <row r="82" spans="1:91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</row>
    <row r="83" spans="1:91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</row>
    <row r="84" spans="1:91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</row>
    <row r="85" spans="1:91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</row>
    <row r="86" spans="1:91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</row>
    <row r="87" spans="1:91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</row>
    <row r="88" spans="1:91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</row>
    <row r="89" spans="1:91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</row>
    <row r="90" spans="1:91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</row>
    <row r="91" spans="1:91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</row>
    <row r="92" spans="1:91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</row>
    <row r="93" spans="1:91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</row>
    <row r="94" spans="1:91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</row>
    <row r="95" spans="1:91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</row>
    <row r="96" spans="1:91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</row>
    <row r="97" spans="1:91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</row>
    <row r="98" spans="1:91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</row>
    <row r="99" spans="1:91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</row>
    <row r="100" spans="1:91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</row>
    <row r="101" spans="1:91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</row>
    <row r="102" spans="1:91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</row>
    <row r="103" spans="1:91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</row>
    <row r="104" spans="1:91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</row>
    <row r="105" spans="1:91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</row>
    <row r="106" spans="1:91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</row>
    <row r="107" spans="1:91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</row>
    <row r="108" spans="1:91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</row>
    <row r="109" spans="1:91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</row>
    <row r="110" spans="1:91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</row>
    <row r="111" spans="1:91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</row>
    <row r="112" spans="1:91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</row>
    <row r="113" spans="1:91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</row>
    <row r="114" spans="1:91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</row>
    <row r="115" spans="1:91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</row>
    <row r="116" spans="1:91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</row>
    <row r="117" spans="1:91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</row>
    <row r="118" spans="1:91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</row>
    <row r="119" spans="1:91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</row>
    <row r="120" spans="1:91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</row>
    <row r="121" spans="1:91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</row>
    <row r="122" spans="1:91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</row>
    <row r="123" spans="1:91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</row>
    <row r="124" spans="1:91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</row>
    <row r="125" spans="1:91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</row>
    <row r="126" spans="1:91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</row>
    <row r="127" spans="1:91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</row>
    <row r="128" spans="1:91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</row>
    <row r="129" spans="1:91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</row>
    <row r="130" spans="1:91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</row>
    <row r="131" spans="1:91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</row>
    <row r="132" spans="1:91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</row>
    <row r="133" spans="1:91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</row>
    <row r="134" spans="1:91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</row>
    <row r="135" spans="1:91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</row>
    <row r="136" spans="1:91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</row>
    <row r="137" spans="1:91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</row>
    <row r="138" spans="1:91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</row>
    <row r="139" spans="1:91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</row>
    <row r="140" spans="1:91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</row>
    <row r="141" spans="1:91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</row>
    <row r="142" spans="1:91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</row>
    <row r="143" spans="1:91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</row>
    <row r="144" spans="1:91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</row>
    <row r="145" spans="1:91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</row>
    <row r="146" spans="1:91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</row>
    <row r="147" spans="1:91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</row>
    <row r="148" spans="1:91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CP148"/>
  <sheetViews>
    <sheetView showGridLines="0" zoomScale="70" zoomScaleNormal="70" zoomScaleSheetLayoutView="50" workbookViewId="0">
      <selection sqref="A1:H39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4" width="9.140625" style="121"/>
    <col min="95" max="16384" width="9.140625" style="93"/>
  </cols>
  <sheetData>
    <row r="1" spans="1:94" ht="46.5" x14ac:dyDescent="0.7">
      <c r="A1" s="334" t="s">
        <v>615</v>
      </c>
      <c r="B1" s="335"/>
      <c r="C1" s="182"/>
      <c r="D1" s="363"/>
      <c r="E1" s="363"/>
      <c r="F1" s="363"/>
      <c r="G1" s="363"/>
      <c r="H1" s="363"/>
      <c r="I1" s="109"/>
    </row>
    <row r="2" spans="1:94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</row>
    <row r="3" spans="1:94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</row>
    <row r="4" spans="1:94" s="158" customFormat="1" ht="20.100000000000001" customHeight="1" x14ac:dyDescent="0.2">
      <c r="A4" s="177" t="s">
        <v>625</v>
      </c>
      <c r="B4" s="177"/>
      <c r="C4" s="155"/>
      <c r="D4" s="294">
        <v>189.29645199999999</v>
      </c>
      <c r="E4" s="236">
        <v>197.70626799999999</v>
      </c>
      <c r="F4" s="236">
        <v>184.440766</v>
      </c>
      <c r="G4" s="236">
        <v>179.438919</v>
      </c>
      <c r="H4" s="236">
        <v>178.32251600000001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</row>
    <row r="5" spans="1:94" s="159" customFormat="1" ht="20.100000000000001" customHeight="1" x14ac:dyDescent="0.2">
      <c r="A5" s="155" t="s">
        <v>626</v>
      </c>
      <c r="B5" s="154"/>
      <c r="C5" s="154"/>
      <c r="D5" s="295">
        <v>24.606344</v>
      </c>
      <c r="E5" s="237">
        <v>23.857873999999999</v>
      </c>
      <c r="F5" s="237">
        <v>23.526589000000001</v>
      </c>
      <c r="G5" s="237">
        <v>23.53903</v>
      </c>
      <c r="H5" s="237">
        <v>20.460875000000001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</row>
    <row r="6" spans="1:94" s="159" customFormat="1" ht="20.100000000000001" customHeight="1" x14ac:dyDescent="0.2">
      <c r="A6" s="195" t="s">
        <v>627</v>
      </c>
      <c r="B6" s="203"/>
      <c r="C6" s="203"/>
      <c r="D6" s="296">
        <v>52.966085999999997</v>
      </c>
      <c r="E6" s="238">
        <v>52.195804000000003</v>
      </c>
      <c r="F6" s="238">
        <v>50.494765999999998</v>
      </c>
      <c r="G6" s="238">
        <v>48.877158999999999</v>
      </c>
      <c r="H6" s="238">
        <v>46.406398000000003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</row>
    <row r="7" spans="1:94" s="159" customFormat="1" ht="20.100000000000001" customHeight="1" x14ac:dyDescent="0.2">
      <c r="A7" s="195" t="s">
        <v>628</v>
      </c>
      <c r="B7" s="203"/>
      <c r="C7" s="203"/>
      <c r="D7" s="296">
        <v>-28.359742000000001</v>
      </c>
      <c r="E7" s="238">
        <v>-28.33793</v>
      </c>
      <c r="F7" s="238">
        <v>-26.968177000000001</v>
      </c>
      <c r="G7" s="238">
        <v>-25.338128999999999</v>
      </c>
      <c r="H7" s="238">
        <v>-25.945523000000001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</row>
    <row r="8" spans="1:94" s="159" customFormat="1" ht="20.100000000000001" customHeight="1" x14ac:dyDescent="0.2">
      <c r="A8" s="155" t="s">
        <v>629</v>
      </c>
      <c r="B8" s="154"/>
      <c r="C8" s="154"/>
      <c r="D8" s="295">
        <v>5.992076</v>
      </c>
      <c r="E8" s="237">
        <v>7.300554</v>
      </c>
      <c r="F8" s="237">
        <v>3.020337</v>
      </c>
      <c r="G8" s="237">
        <v>4.2756439999999998</v>
      </c>
      <c r="H8" s="237">
        <v>5.834848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</row>
    <row r="9" spans="1:94" s="159" customFormat="1" ht="20.100000000000001" customHeight="1" x14ac:dyDescent="0.2">
      <c r="A9" s="196" t="s">
        <v>630</v>
      </c>
      <c r="B9" s="203"/>
      <c r="C9" s="203"/>
      <c r="D9" s="296">
        <v>23.043847</v>
      </c>
      <c r="E9" s="238">
        <v>21.415685</v>
      </c>
      <c r="F9" s="238">
        <v>20.026468999999999</v>
      </c>
      <c r="G9" s="238">
        <v>23.639106000000002</v>
      </c>
      <c r="H9" s="238">
        <v>23.923836000000001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</row>
    <row r="10" spans="1:94" s="159" customFormat="1" ht="20.100000000000001" customHeight="1" x14ac:dyDescent="0.2">
      <c r="A10" s="196" t="s">
        <v>631</v>
      </c>
      <c r="B10" s="203"/>
      <c r="C10" s="203"/>
      <c r="D10" s="296">
        <v>-17.051770999999999</v>
      </c>
      <c r="E10" s="238">
        <v>-14.115131</v>
      </c>
      <c r="F10" s="238">
        <v>-17.006132000000001</v>
      </c>
      <c r="G10" s="238">
        <v>-19.363461999999998</v>
      </c>
      <c r="H10" s="238">
        <v>-18.088988000000001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</row>
    <row r="11" spans="1:94" s="159" customFormat="1" ht="20.100000000000001" customHeight="1" x14ac:dyDescent="0.2">
      <c r="A11" s="178" t="s">
        <v>340</v>
      </c>
      <c r="B11" s="154"/>
      <c r="C11" s="154"/>
      <c r="D11" s="295">
        <v>-1.2036819999999999</v>
      </c>
      <c r="E11" s="237">
        <v>-2.0845929999999999</v>
      </c>
      <c r="F11" s="237">
        <v>-1.9899640000000001</v>
      </c>
      <c r="G11" s="237">
        <v>-1.656911</v>
      </c>
      <c r="H11" s="237">
        <v>-7.7995999999999996E-2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</row>
    <row r="12" spans="1:94" s="159" customFormat="1" ht="20.100000000000001" customHeight="1" x14ac:dyDescent="0.2">
      <c r="A12" s="178" t="s">
        <v>341</v>
      </c>
      <c r="B12" s="154"/>
      <c r="C12" s="154"/>
      <c r="D12" s="295">
        <v>2.3715E-2</v>
      </c>
      <c r="E12" s="237">
        <v>0.12970699999999999</v>
      </c>
      <c r="F12" s="237">
        <v>0.107518</v>
      </c>
      <c r="G12" s="237">
        <v>5.3862E-2</v>
      </c>
      <c r="H12" s="237">
        <v>2.5607999999999999E-2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</row>
    <row r="13" spans="1:94" s="159" customFormat="1" ht="20.100000000000001" customHeight="1" x14ac:dyDescent="0.2">
      <c r="A13" s="178" t="s">
        <v>632</v>
      </c>
      <c r="B13" s="154"/>
      <c r="C13" s="154"/>
      <c r="D13" s="295">
        <v>28.342708999999999</v>
      </c>
      <c r="E13" s="237">
        <v>24.333470999999999</v>
      </c>
      <c r="F13" s="237">
        <v>11.284983</v>
      </c>
      <c r="G13" s="237">
        <v>30.679537</v>
      </c>
      <c r="H13" s="237">
        <v>22.778316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</row>
    <row r="14" spans="1:94" s="159" customFormat="1" ht="20.100000000000001" customHeight="1" x14ac:dyDescent="0.2">
      <c r="A14" s="178" t="s">
        <v>633</v>
      </c>
      <c r="B14" s="154"/>
      <c r="C14" s="154"/>
      <c r="D14" s="295">
        <v>1.969282</v>
      </c>
      <c r="E14" s="237">
        <v>2.0230199999999998</v>
      </c>
      <c r="F14" s="237">
        <v>0.339229</v>
      </c>
      <c r="G14" s="237">
        <v>32.132083000000002</v>
      </c>
      <c r="H14" s="237">
        <v>3.7980450000000001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</row>
    <row r="15" spans="1:94" s="159" customFormat="1" ht="20.100000000000001" customHeight="1" x14ac:dyDescent="0.2">
      <c r="A15" s="178" t="s">
        <v>634</v>
      </c>
      <c r="B15" s="154"/>
      <c r="C15" s="154"/>
      <c r="D15" s="295">
        <v>47.956116999999999</v>
      </c>
      <c r="E15" s="237">
        <v>49.692534999999999</v>
      </c>
      <c r="F15" s="237">
        <v>51.758012999999998</v>
      </c>
      <c r="G15" s="237">
        <v>50.671207000000003</v>
      </c>
      <c r="H15" s="237">
        <v>48.445594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</row>
    <row r="16" spans="1:94" s="159" customFormat="1" ht="20.100000000000001" customHeight="1" thickBot="1" x14ac:dyDescent="0.25">
      <c r="A16" s="178" t="s">
        <v>635</v>
      </c>
      <c r="B16" s="154"/>
      <c r="C16" s="154"/>
      <c r="D16" s="295">
        <v>3.7014589999999998</v>
      </c>
      <c r="E16" s="237">
        <v>2.2512829999999999</v>
      </c>
      <c r="F16" s="237">
        <v>-1.9726109999999999</v>
      </c>
      <c r="G16" s="237">
        <v>-1.9487410000000001</v>
      </c>
      <c r="H16" s="237">
        <v>0.53653700000000004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</row>
    <row r="17" spans="1:94" s="201" customFormat="1" ht="24.95" customHeight="1" thickBot="1" x14ac:dyDescent="0.25">
      <c r="A17" s="197" t="s">
        <v>345</v>
      </c>
      <c r="B17" s="198"/>
      <c r="C17" s="154"/>
      <c r="D17" s="297">
        <v>300.68447200000003</v>
      </c>
      <c r="E17" s="239">
        <v>305.21011900000002</v>
      </c>
      <c r="F17" s="239">
        <v>270.51486</v>
      </c>
      <c r="G17" s="239">
        <v>317.18463000000003</v>
      </c>
      <c r="H17" s="239">
        <v>280.12434300000001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  <c r="CM17" s="200"/>
      <c r="CN17" s="200"/>
      <c r="CO17" s="200"/>
      <c r="CP17" s="200"/>
    </row>
    <row r="18" spans="1:94" s="159" customFormat="1" ht="20.100000000000001" customHeight="1" x14ac:dyDescent="0.2">
      <c r="A18" s="179" t="s">
        <v>302</v>
      </c>
      <c r="B18" s="185"/>
      <c r="C18" s="154"/>
      <c r="D18" s="298">
        <v>-212.464877</v>
      </c>
      <c r="E18" s="240">
        <v>-188.55237600000001</v>
      </c>
      <c r="F18" s="240">
        <v>-180.49864700000001</v>
      </c>
      <c r="G18" s="240">
        <v>-172.31224499999999</v>
      </c>
      <c r="H18" s="240">
        <v>-208.44029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</row>
    <row r="19" spans="1:94" s="159" customFormat="1" ht="20.100000000000001" customHeight="1" x14ac:dyDescent="0.2">
      <c r="A19" s="178" t="s">
        <v>303</v>
      </c>
      <c r="B19" s="154"/>
      <c r="C19" s="154"/>
      <c r="D19" s="295">
        <v>47.340682000000001</v>
      </c>
      <c r="E19" s="237">
        <v>2.7236899999999999</v>
      </c>
      <c r="F19" s="237">
        <v>34.993001</v>
      </c>
      <c r="G19" s="237">
        <v>-5.841062</v>
      </c>
      <c r="H19" s="237">
        <v>2.1316609999999998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</row>
    <row r="20" spans="1:94" s="159" customFormat="1" ht="20.100000000000001" customHeight="1" x14ac:dyDescent="0.2">
      <c r="A20" s="196" t="s">
        <v>636</v>
      </c>
      <c r="B20" s="203"/>
      <c r="C20" s="203"/>
      <c r="D20" s="296">
        <v>47.512999000000001</v>
      </c>
      <c r="E20" s="238">
        <v>7.5240780000000003</v>
      </c>
      <c r="F20" s="238">
        <v>37.086863000000001</v>
      </c>
      <c r="G20" s="238">
        <v>-5.7844550000000003</v>
      </c>
      <c r="H20" s="238">
        <v>2.7232150000000002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</row>
    <row r="21" spans="1:94" s="159" customFormat="1" ht="20.100000000000001" customHeight="1" x14ac:dyDescent="0.2">
      <c r="A21" s="196" t="s">
        <v>325</v>
      </c>
      <c r="B21" s="203"/>
      <c r="C21" s="203"/>
      <c r="D21" s="296">
        <v>0</v>
      </c>
      <c r="E21" s="238">
        <v>-0.197325</v>
      </c>
      <c r="F21" s="238">
        <v>0</v>
      </c>
      <c r="G21" s="238">
        <v>0</v>
      </c>
      <c r="H21" s="238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</row>
    <row r="22" spans="1:94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</row>
    <row r="23" spans="1:94" s="159" customFormat="1" ht="20.100000000000001" customHeight="1" x14ac:dyDescent="0.2">
      <c r="A23" s="196" t="s">
        <v>637</v>
      </c>
      <c r="B23" s="203"/>
      <c r="C23" s="203"/>
      <c r="D23" s="296">
        <v>-0.172317</v>
      </c>
      <c r="E23" s="238">
        <v>-4.6030629999999997</v>
      </c>
      <c r="F23" s="238">
        <v>-2.0938620000000001</v>
      </c>
      <c r="G23" s="238">
        <v>-5.6606999999999998E-2</v>
      </c>
      <c r="H23" s="238">
        <v>-0.59155400000000002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</row>
    <row r="24" spans="1:94" s="159" customFormat="1" ht="20.100000000000001" customHeight="1" thickBot="1" x14ac:dyDescent="0.25">
      <c r="A24" s="178" t="s">
        <v>638</v>
      </c>
      <c r="B24" s="154"/>
      <c r="C24" s="154"/>
      <c r="D24" s="295">
        <v>1.106339</v>
      </c>
      <c r="E24" s="237">
        <v>0</v>
      </c>
      <c r="F24" s="237">
        <v>0</v>
      </c>
      <c r="G24" s="237">
        <v>0</v>
      </c>
      <c r="H24" s="237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</row>
    <row r="25" spans="1:94" s="162" customFormat="1" ht="24.95" customHeight="1" thickBot="1" x14ac:dyDescent="0.25">
      <c r="A25" s="197" t="s">
        <v>346</v>
      </c>
      <c r="B25" s="198"/>
      <c r="C25" s="154"/>
      <c r="D25" s="297">
        <v>136.666616</v>
      </c>
      <c r="E25" s="239">
        <v>119.381433</v>
      </c>
      <c r="F25" s="239">
        <v>125.009214</v>
      </c>
      <c r="G25" s="239">
        <v>139.03132299999999</v>
      </c>
      <c r="H25" s="239">
        <v>73.815714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</row>
    <row r="26" spans="1:94" s="159" customFormat="1" ht="20.100000000000001" customHeight="1" thickBot="1" x14ac:dyDescent="0.25">
      <c r="A26" s="178" t="s">
        <v>639</v>
      </c>
      <c r="B26" s="154"/>
      <c r="C26" s="154"/>
      <c r="D26" s="295">
        <v>-22.430295000000001</v>
      </c>
      <c r="E26" s="237">
        <v>20.052643</v>
      </c>
      <c r="F26" s="237">
        <v>-19.111039000000002</v>
      </c>
      <c r="G26" s="237">
        <v>-16.004764999999999</v>
      </c>
      <c r="H26" s="237">
        <v>-14.163988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</row>
    <row r="27" spans="1:94" s="162" customFormat="1" ht="24.95" customHeight="1" thickBot="1" x14ac:dyDescent="0.25">
      <c r="A27" s="204" t="s">
        <v>348</v>
      </c>
      <c r="B27" s="205"/>
      <c r="C27" s="154"/>
      <c r="D27" s="298">
        <v>114.236321</v>
      </c>
      <c r="E27" s="240">
        <v>139.434076</v>
      </c>
      <c r="F27" s="240">
        <v>105.89817499999999</v>
      </c>
      <c r="G27" s="240">
        <v>123.02655799999999</v>
      </c>
      <c r="H27" s="240">
        <v>59.651725999999996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</row>
    <row r="28" spans="1:94" s="159" customFormat="1" ht="20.100000000000001" customHeight="1" x14ac:dyDescent="0.2">
      <c r="A28" s="202" t="s">
        <v>640</v>
      </c>
      <c r="B28" s="154"/>
      <c r="C28" s="154"/>
      <c r="D28" s="298">
        <v>0</v>
      </c>
      <c r="E28" s="240">
        <v>0</v>
      </c>
      <c r="F28" s="240">
        <v>0</v>
      </c>
      <c r="G28" s="240">
        <v>0</v>
      </c>
      <c r="H28" s="240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</row>
    <row r="29" spans="1:94" s="159" customFormat="1" ht="20.100000000000001" customHeight="1" x14ac:dyDescent="0.2">
      <c r="A29" s="202" t="s">
        <v>353</v>
      </c>
      <c r="B29" s="154"/>
      <c r="C29" s="154"/>
      <c r="D29" s="295">
        <v>114.236321</v>
      </c>
      <c r="E29" s="237">
        <v>139.434076</v>
      </c>
      <c r="F29" s="237">
        <v>105.89817499999999</v>
      </c>
      <c r="G29" s="237">
        <v>123.02655799999999</v>
      </c>
      <c r="H29" s="237">
        <v>59.651725999999996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</row>
    <row r="30" spans="1:94" s="159" customFormat="1" ht="20.100000000000001" customHeight="1" x14ac:dyDescent="0.2">
      <c r="A30" s="248" t="s">
        <v>327</v>
      </c>
      <c r="B30" s="203"/>
      <c r="C30" s="203"/>
      <c r="D30" s="296">
        <v>105.50407300000001</v>
      </c>
      <c r="E30" s="238">
        <v>134.707088</v>
      </c>
      <c r="F30" s="238">
        <v>99.369197</v>
      </c>
      <c r="G30" s="238">
        <v>119.420365</v>
      </c>
      <c r="H30" s="238">
        <v>52.481512000000002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</row>
    <row r="31" spans="1:94" s="159" customFormat="1" ht="20.100000000000001" customHeight="1" x14ac:dyDescent="0.2">
      <c r="A31" s="248" t="s">
        <v>328</v>
      </c>
      <c r="B31" s="203"/>
      <c r="C31" s="203"/>
      <c r="D31" s="296">
        <v>8.7322480000000002</v>
      </c>
      <c r="E31" s="238">
        <v>4.7269880000000004</v>
      </c>
      <c r="F31" s="238">
        <v>6.5289780000000004</v>
      </c>
      <c r="G31" s="238">
        <v>3.6061930000000002</v>
      </c>
      <c r="H31" s="238">
        <v>7.1702139999999996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</row>
    <row r="32" spans="1:94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</row>
    <row r="33" spans="1:94" s="159" customFormat="1" ht="24.95" customHeight="1" x14ac:dyDescent="0.35">
      <c r="A33" s="185" t="s">
        <v>641</v>
      </c>
      <c r="B33" s="163"/>
      <c r="C33" s="163"/>
      <c r="D33" s="295">
        <v>17666.835919000001</v>
      </c>
      <c r="E33" s="242">
        <v>17163</v>
      </c>
      <c r="F33" s="242">
        <v>17642</v>
      </c>
      <c r="G33" s="242">
        <v>17406</v>
      </c>
      <c r="H33" s="242">
        <v>17928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</row>
    <row r="34" spans="1:94" s="159" customFormat="1" ht="24.95" customHeight="1" x14ac:dyDescent="0.35">
      <c r="A34" s="154" t="s">
        <v>362</v>
      </c>
      <c r="B34" s="117"/>
      <c r="C34" s="117"/>
      <c r="D34" s="295">
        <v>93.282656000000003</v>
      </c>
      <c r="E34" s="242">
        <v>95.142239000000004</v>
      </c>
      <c r="F34" s="242">
        <v>91.047276999999994</v>
      </c>
      <c r="G34" s="242">
        <v>97.99485</v>
      </c>
      <c r="H34" s="242">
        <v>105.971797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</row>
    <row r="35" spans="1:94" s="101" customFormat="1" ht="24.95" customHeight="1" x14ac:dyDescent="0.35">
      <c r="A35" s="186" t="s">
        <v>330</v>
      </c>
      <c r="B35" s="117"/>
      <c r="C35" s="117"/>
      <c r="D35" s="301">
        <v>1930.6335915760001</v>
      </c>
      <c r="E35" s="242">
        <v>1854.3711604749999</v>
      </c>
      <c r="F35" s="242">
        <v>1899.3083056275</v>
      </c>
      <c r="G35" s="242">
        <v>1882.1333317249998</v>
      </c>
      <c r="H35" s="242">
        <v>1943.5653904374999</v>
      </c>
      <c r="I35" s="102"/>
      <c r="J35" s="123"/>
      <c r="K35" s="156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</row>
    <row r="36" spans="1:94" s="101" customFormat="1" ht="24.95" customHeight="1" x14ac:dyDescent="0.35">
      <c r="A36" s="154" t="s">
        <v>349</v>
      </c>
      <c r="B36" s="117"/>
      <c r="C36" s="117"/>
      <c r="D36" s="302">
        <v>0.23</v>
      </c>
      <c r="E36" s="187">
        <v>0.284744</v>
      </c>
      <c r="F36" s="187">
        <v>0.217666</v>
      </c>
      <c r="G36" s="187">
        <v>0.25518000000000002</v>
      </c>
      <c r="H36" s="187">
        <v>0.125892</v>
      </c>
      <c r="I36" s="102"/>
      <c r="J36" s="123"/>
      <c r="K36" s="156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</row>
    <row r="37" spans="1:94" s="101" customFormat="1" ht="24.95" customHeight="1" x14ac:dyDescent="0.35">
      <c r="A37" s="154" t="s">
        <v>350</v>
      </c>
      <c r="B37" s="117"/>
      <c r="C37" s="117"/>
      <c r="D37" s="302">
        <v>0.71559700000000004</v>
      </c>
      <c r="E37" s="187">
        <v>0.61074799999999996</v>
      </c>
      <c r="F37" s="187">
        <v>0.67021699999999995</v>
      </c>
      <c r="G37" s="187">
        <v>0.53128500000000001</v>
      </c>
      <c r="H37" s="187">
        <v>0.75460000000000005</v>
      </c>
      <c r="I37" s="102"/>
      <c r="J37" s="123"/>
      <c r="K37" s="156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</row>
    <row r="38" spans="1:94" s="101" customFormat="1" ht="24.95" customHeight="1" x14ac:dyDescent="0.35">
      <c r="A38" s="154" t="s">
        <v>351</v>
      </c>
      <c r="B38" s="117"/>
      <c r="C38" s="117"/>
      <c r="D38" s="302">
        <v>0.85414599999999996</v>
      </c>
      <c r="E38" s="187">
        <v>0.97819299999999998</v>
      </c>
      <c r="F38" s="187">
        <v>0.96918099999999996</v>
      </c>
      <c r="G38" s="187">
        <v>0.93437899999999996</v>
      </c>
      <c r="H38" s="187">
        <v>0.87600299999999998</v>
      </c>
      <c r="I38" s="102"/>
      <c r="J38" s="123"/>
      <c r="K38" s="156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</row>
    <row r="39" spans="1:94" s="101" customFormat="1" ht="24.95" customHeight="1" thickBot="1" x14ac:dyDescent="0.4">
      <c r="A39" s="188" t="s">
        <v>352</v>
      </c>
      <c r="B39" s="189"/>
      <c r="C39" s="117"/>
      <c r="D39" s="303">
        <v>2.6707999999999999E-2</v>
      </c>
      <c r="E39" s="190">
        <v>2.7002999999999999E-2</v>
      </c>
      <c r="F39" s="190">
        <v>2.5165E-2</v>
      </c>
      <c r="G39" s="190">
        <v>2.4823999999999999E-2</v>
      </c>
      <c r="H39" s="190">
        <v>2.4747999999999999E-2</v>
      </c>
      <c r="I39" s="102"/>
      <c r="J39" s="123"/>
      <c r="K39" s="156"/>
      <c r="L39" s="123"/>
      <c r="M39" s="207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</row>
    <row r="40" spans="1:94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56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</row>
    <row r="41" spans="1:94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</row>
    <row r="42" spans="1:94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</row>
    <row r="43" spans="1:94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</row>
    <row r="44" spans="1:94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</row>
    <row r="45" spans="1:94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</row>
    <row r="46" spans="1:94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</row>
    <row r="47" spans="1:94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</row>
    <row r="48" spans="1:94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</row>
    <row r="49" spans="1:94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</row>
    <row r="50" spans="1:94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</row>
    <row r="51" spans="1:94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</row>
    <row r="52" spans="1:94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</row>
    <row r="53" spans="1:94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</row>
    <row r="54" spans="1:94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</row>
    <row r="55" spans="1:94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</row>
    <row r="56" spans="1:94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</row>
    <row r="57" spans="1:94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</row>
    <row r="58" spans="1:94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</row>
    <row r="59" spans="1:94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</row>
    <row r="60" spans="1:94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</row>
    <row r="61" spans="1:94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</row>
    <row r="62" spans="1:94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</row>
    <row r="63" spans="1:94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</row>
    <row r="64" spans="1:94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</row>
    <row r="65" spans="1:94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</row>
    <row r="66" spans="1:94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</row>
    <row r="67" spans="1:94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</row>
    <row r="68" spans="1:94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</row>
    <row r="69" spans="1:94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</row>
    <row r="70" spans="1:94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</row>
    <row r="71" spans="1:94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</row>
    <row r="72" spans="1:94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</row>
    <row r="73" spans="1:94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</row>
    <row r="74" spans="1:94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</row>
    <row r="75" spans="1:94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</row>
    <row r="76" spans="1:94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</row>
    <row r="77" spans="1:94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</row>
    <row r="78" spans="1:94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</row>
    <row r="79" spans="1:94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</row>
    <row r="80" spans="1:94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</row>
    <row r="81" spans="1:94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</row>
    <row r="82" spans="1:94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</row>
    <row r="83" spans="1:94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</row>
    <row r="84" spans="1:94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</row>
    <row r="85" spans="1:94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</row>
    <row r="86" spans="1:94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</row>
    <row r="87" spans="1:94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</row>
    <row r="88" spans="1:94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</row>
    <row r="89" spans="1:94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</row>
    <row r="90" spans="1:94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</row>
    <row r="91" spans="1:94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</row>
    <row r="92" spans="1:94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</row>
    <row r="93" spans="1:94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</row>
    <row r="94" spans="1:94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</row>
    <row r="95" spans="1:94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</row>
    <row r="96" spans="1:94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</row>
    <row r="97" spans="1:94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</row>
    <row r="98" spans="1:94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</row>
    <row r="99" spans="1:94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</row>
    <row r="100" spans="1:94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</row>
    <row r="101" spans="1:94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</row>
    <row r="102" spans="1:94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</row>
    <row r="103" spans="1:94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</row>
    <row r="104" spans="1:94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</row>
    <row r="105" spans="1:94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</row>
    <row r="106" spans="1:94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</row>
    <row r="107" spans="1:94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</row>
    <row r="108" spans="1:94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</row>
    <row r="109" spans="1:94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</row>
    <row r="110" spans="1:94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</row>
    <row r="111" spans="1:94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</row>
    <row r="112" spans="1:94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</row>
    <row r="113" spans="1:94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</row>
    <row r="114" spans="1:94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</row>
    <row r="115" spans="1:94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</row>
    <row r="116" spans="1:94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</row>
    <row r="117" spans="1:94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</row>
    <row r="118" spans="1:94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</row>
    <row r="119" spans="1:94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</row>
    <row r="120" spans="1:94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</row>
    <row r="121" spans="1:94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</row>
    <row r="122" spans="1:94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</row>
    <row r="123" spans="1:94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</row>
    <row r="124" spans="1:94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</row>
    <row r="125" spans="1:94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</row>
    <row r="126" spans="1:94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</row>
    <row r="127" spans="1:94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</row>
    <row r="128" spans="1:94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</row>
    <row r="129" spans="1:94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</row>
    <row r="130" spans="1:94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</row>
    <row r="131" spans="1:94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</row>
    <row r="132" spans="1:94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</row>
    <row r="133" spans="1:94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</row>
    <row r="134" spans="1:94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</row>
    <row r="135" spans="1:94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</row>
    <row r="136" spans="1:94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</row>
    <row r="137" spans="1:94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</row>
    <row r="138" spans="1:94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</row>
    <row r="139" spans="1:94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</row>
    <row r="140" spans="1:94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</row>
    <row r="141" spans="1:94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</row>
    <row r="142" spans="1:94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</row>
    <row r="143" spans="1:94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</row>
    <row r="144" spans="1:94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</row>
    <row r="145" spans="1:94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</row>
    <row r="146" spans="1:94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</row>
    <row r="147" spans="1:94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</row>
    <row r="148" spans="1:94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R148"/>
  <sheetViews>
    <sheetView showGridLines="0" zoomScale="70" zoomScaleNormal="70" zoomScaleSheetLayoutView="50" workbookViewId="0">
      <selection activeCell="D10" sqref="D10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6" width="9.140625" style="121"/>
    <col min="97" max="16384" width="9.140625" style="93"/>
  </cols>
  <sheetData>
    <row r="1" spans="1:96" ht="46.5" x14ac:dyDescent="0.7">
      <c r="A1" s="334" t="s">
        <v>618</v>
      </c>
      <c r="B1" s="335"/>
      <c r="C1" s="182"/>
      <c r="D1" s="363"/>
      <c r="E1" s="363"/>
      <c r="F1" s="363"/>
      <c r="G1" s="363"/>
      <c r="H1" s="363"/>
      <c r="I1" s="109"/>
    </row>
    <row r="2" spans="1:96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</row>
    <row r="3" spans="1:96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</row>
    <row r="4" spans="1:96" s="158" customFormat="1" ht="20.100000000000001" customHeight="1" x14ac:dyDescent="0.2">
      <c r="A4" s="177" t="s">
        <v>625</v>
      </c>
      <c r="B4" s="177"/>
      <c r="C4" s="155"/>
      <c r="D4" s="294">
        <v>57.982444999999998</v>
      </c>
      <c r="E4" s="236">
        <v>59.233449</v>
      </c>
      <c r="F4" s="236">
        <v>57.971102000000002</v>
      </c>
      <c r="G4" s="236">
        <v>56.519213999999998</v>
      </c>
      <c r="H4" s="236">
        <v>57.625590000000003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</row>
    <row r="5" spans="1:96" s="159" customFormat="1" ht="20.100000000000001" customHeight="1" x14ac:dyDescent="0.2">
      <c r="A5" s="155" t="s">
        <v>626</v>
      </c>
      <c r="B5" s="154"/>
      <c r="C5" s="154"/>
      <c r="D5" s="295">
        <v>8.8128399999999996</v>
      </c>
      <c r="E5" s="237">
        <v>8.6876309999999997</v>
      </c>
      <c r="F5" s="237">
        <v>7.733447</v>
      </c>
      <c r="G5" s="237">
        <v>8.4669450000000008</v>
      </c>
      <c r="H5" s="237">
        <v>8.2693100000000008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</row>
    <row r="6" spans="1:96" s="159" customFormat="1" ht="20.100000000000001" customHeight="1" x14ac:dyDescent="0.2">
      <c r="A6" s="195" t="s">
        <v>627</v>
      </c>
      <c r="B6" s="203"/>
      <c r="C6" s="203"/>
      <c r="D6" s="296">
        <v>23.276004</v>
      </c>
      <c r="E6" s="238">
        <v>21.973509</v>
      </c>
      <c r="F6" s="238">
        <v>21.223814999999998</v>
      </c>
      <c r="G6" s="238">
        <v>19.942352</v>
      </c>
      <c r="H6" s="238">
        <v>19.357025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</row>
    <row r="7" spans="1:96" s="159" customFormat="1" ht="20.100000000000001" customHeight="1" x14ac:dyDescent="0.2">
      <c r="A7" s="195" t="s">
        <v>628</v>
      </c>
      <c r="B7" s="203"/>
      <c r="C7" s="203"/>
      <c r="D7" s="296">
        <v>-14.463164000000001</v>
      </c>
      <c r="E7" s="238">
        <v>-13.285878</v>
      </c>
      <c r="F7" s="238">
        <v>-13.490368</v>
      </c>
      <c r="G7" s="238">
        <v>-11.475407000000001</v>
      </c>
      <c r="H7" s="238">
        <v>-11.087714999999999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  <c r="CQ7" s="156"/>
      <c r="CR7" s="156"/>
    </row>
    <row r="8" spans="1:96" s="159" customFormat="1" ht="20.100000000000001" customHeight="1" x14ac:dyDescent="0.2">
      <c r="A8" s="155" t="s">
        <v>629</v>
      </c>
      <c r="B8" s="154"/>
      <c r="C8" s="154"/>
      <c r="D8" s="295">
        <v>1.678685</v>
      </c>
      <c r="E8" s="237">
        <v>3.069496</v>
      </c>
      <c r="F8" s="237">
        <v>-1.202882</v>
      </c>
      <c r="G8" s="237">
        <v>0.47934900000000003</v>
      </c>
      <c r="H8" s="237">
        <v>1.2579199999999999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</row>
    <row r="9" spans="1:96" s="159" customFormat="1" ht="20.100000000000001" customHeight="1" x14ac:dyDescent="0.2">
      <c r="A9" s="196" t="s">
        <v>630</v>
      </c>
      <c r="B9" s="203"/>
      <c r="C9" s="203"/>
      <c r="D9" s="296">
        <v>3.9059050000000002</v>
      </c>
      <c r="E9" s="238">
        <v>3.9941200000000001</v>
      </c>
      <c r="F9" s="238">
        <v>3.9593250000000002</v>
      </c>
      <c r="G9" s="238">
        <v>3.8281239999999999</v>
      </c>
      <c r="H9" s="238">
        <v>3.8365860000000001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</row>
    <row r="10" spans="1:96" s="159" customFormat="1" ht="20.100000000000001" customHeight="1" x14ac:dyDescent="0.2">
      <c r="A10" s="196" t="s">
        <v>631</v>
      </c>
      <c r="B10" s="203"/>
      <c r="C10" s="203"/>
      <c r="D10" s="296">
        <v>-2.22722</v>
      </c>
      <c r="E10" s="238">
        <v>-0.924624</v>
      </c>
      <c r="F10" s="238">
        <v>-5.1622070000000004</v>
      </c>
      <c r="G10" s="238">
        <v>-3.3487749999999998</v>
      </c>
      <c r="H10" s="238">
        <v>-2.5786660000000001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</row>
    <row r="11" spans="1:96" s="159" customFormat="1" ht="20.100000000000001" customHeight="1" x14ac:dyDescent="0.2">
      <c r="A11" s="178" t="s">
        <v>340</v>
      </c>
      <c r="B11" s="154"/>
      <c r="C11" s="154"/>
      <c r="D11" s="295">
        <v>-6.6163E-2</v>
      </c>
      <c r="E11" s="237">
        <v>-0.620475</v>
      </c>
      <c r="F11" s="237">
        <v>-0.40721499999999999</v>
      </c>
      <c r="G11" s="237">
        <v>-0.46173799999999998</v>
      </c>
      <c r="H11" s="237">
        <v>-0.44564900000000002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</row>
    <row r="12" spans="1:96" s="159" customFormat="1" ht="20.100000000000001" customHeight="1" x14ac:dyDescent="0.2">
      <c r="A12" s="178" t="s">
        <v>341</v>
      </c>
      <c r="B12" s="154"/>
      <c r="C12" s="154"/>
      <c r="D12" s="295">
        <v>1.7481E-2</v>
      </c>
      <c r="E12" s="237">
        <v>7.4110000000000001E-3</v>
      </c>
      <c r="F12" s="237">
        <v>0</v>
      </c>
      <c r="G12" s="237">
        <v>0</v>
      </c>
      <c r="H12" s="237">
        <v>0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</row>
    <row r="13" spans="1:96" s="159" customFormat="1" ht="20.100000000000001" customHeight="1" x14ac:dyDescent="0.2">
      <c r="A13" s="178" t="s">
        <v>632</v>
      </c>
      <c r="B13" s="154"/>
      <c r="C13" s="154"/>
      <c r="D13" s="295">
        <v>18.92727</v>
      </c>
      <c r="E13" s="237">
        <v>14.69861</v>
      </c>
      <c r="F13" s="237">
        <v>17.816731000000001</v>
      </c>
      <c r="G13" s="237">
        <v>16.744112999999999</v>
      </c>
      <c r="H13" s="237">
        <v>16.339158999999999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</row>
    <row r="14" spans="1:96" s="159" customFormat="1" ht="20.100000000000001" customHeight="1" x14ac:dyDescent="0.2">
      <c r="A14" s="178" t="s">
        <v>633</v>
      </c>
      <c r="B14" s="154"/>
      <c r="C14" s="154"/>
      <c r="D14" s="295">
        <v>1.444008</v>
      </c>
      <c r="E14" s="237">
        <v>0.14104900000000001</v>
      </c>
      <c r="F14" s="237">
        <v>0.169429</v>
      </c>
      <c r="G14" s="237">
        <v>14.741417999999999</v>
      </c>
      <c r="H14" s="237">
        <v>3.4609969999999999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</row>
    <row r="15" spans="1:96" s="159" customFormat="1" ht="20.100000000000001" customHeight="1" x14ac:dyDescent="0.2">
      <c r="A15" s="178" t="s">
        <v>634</v>
      </c>
      <c r="B15" s="154"/>
      <c r="C15" s="154"/>
      <c r="D15" s="295">
        <v>36.698735999999997</v>
      </c>
      <c r="E15" s="237">
        <v>39.788789000000001</v>
      </c>
      <c r="F15" s="237">
        <v>39.645811000000002</v>
      </c>
      <c r="G15" s="237">
        <v>39.978231999999998</v>
      </c>
      <c r="H15" s="237">
        <v>37.646267999999999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</row>
    <row r="16" spans="1:96" s="159" customFormat="1" ht="20.100000000000001" customHeight="1" thickBot="1" x14ac:dyDescent="0.25">
      <c r="A16" s="178" t="s">
        <v>635</v>
      </c>
      <c r="B16" s="154"/>
      <c r="C16" s="154"/>
      <c r="D16" s="295">
        <v>1.100646</v>
      </c>
      <c r="E16" s="237">
        <v>1.69234</v>
      </c>
      <c r="F16" s="237">
        <v>0.51838499999999998</v>
      </c>
      <c r="G16" s="237">
        <v>0.74288299999999996</v>
      </c>
      <c r="H16" s="237">
        <v>-0.83236200000000005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</row>
    <row r="17" spans="1:96" s="201" customFormat="1" ht="24.95" customHeight="1" thickBot="1" x14ac:dyDescent="0.25">
      <c r="A17" s="197" t="s">
        <v>345</v>
      </c>
      <c r="B17" s="198"/>
      <c r="C17" s="154"/>
      <c r="D17" s="297">
        <v>126.59594800000001</v>
      </c>
      <c r="E17" s="239">
        <v>126.6983</v>
      </c>
      <c r="F17" s="239">
        <v>122.24480800000001</v>
      </c>
      <c r="G17" s="239">
        <v>137.21041600000001</v>
      </c>
      <c r="H17" s="239">
        <v>123.32123300000001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  <c r="CM17" s="200"/>
      <c r="CN17" s="200"/>
      <c r="CO17" s="200"/>
      <c r="CP17" s="200"/>
      <c r="CQ17" s="200"/>
      <c r="CR17" s="200"/>
    </row>
    <row r="18" spans="1:96" s="159" customFormat="1" ht="20.100000000000001" customHeight="1" x14ac:dyDescent="0.2">
      <c r="A18" s="179" t="s">
        <v>302</v>
      </c>
      <c r="B18" s="185"/>
      <c r="C18" s="154"/>
      <c r="D18" s="298">
        <v>-101.17786</v>
      </c>
      <c r="E18" s="240">
        <v>-81.941376000000005</v>
      </c>
      <c r="F18" s="240">
        <v>-78.099338000000003</v>
      </c>
      <c r="G18" s="240">
        <v>-74.935896</v>
      </c>
      <c r="H18" s="240">
        <v>-103.245287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</row>
    <row r="19" spans="1:96" s="159" customFormat="1" ht="20.100000000000001" customHeight="1" x14ac:dyDescent="0.2">
      <c r="A19" s="178" t="s">
        <v>303</v>
      </c>
      <c r="B19" s="154"/>
      <c r="C19" s="154"/>
      <c r="D19" s="295">
        <v>0.81336699999999995</v>
      </c>
      <c r="E19" s="237">
        <v>-0.23005500000000001</v>
      </c>
      <c r="F19" s="237">
        <v>10.451057</v>
      </c>
      <c r="G19" s="237">
        <v>0.443411</v>
      </c>
      <c r="H19" s="237">
        <v>1.463848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</row>
    <row r="20" spans="1:96" s="159" customFormat="1" ht="20.100000000000001" customHeight="1" x14ac:dyDescent="0.2">
      <c r="A20" s="196" t="s">
        <v>636</v>
      </c>
      <c r="B20" s="203"/>
      <c r="C20" s="203"/>
      <c r="D20" s="296">
        <v>0.97783699999999996</v>
      </c>
      <c r="E20" s="238">
        <v>1.0658190000000001</v>
      </c>
      <c r="F20" s="238">
        <v>11.436417</v>
      </c>
      <c r="G20" s="238">
        <v>0.60392299999999999</v>
      </c>
      <c r="H20" s="238">
        <v>2.0284749999999998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</row>
    <row r="21" spans="1:96" s="159" customFormat="1" ht="20.100000000000001" customHeight="1" x14ac:dyDescent="0.2">
      <c r="A21" s="196" t="s">
        <v>325</v>
      </c>
      <c r="B21" s="203"/>
      <c r="C21" s="203"/>
      <c r="D21" s="296">
        <v>0</v>
      </c>
      <c r="E21" s="238">
        <v>0</v>
      </c>
      <c r="F21" s="238">
        <v>0</v>
      </c>
      <c r="G21" s="238">
        <v>0</v>
      </c>
      <c r="H21" s="238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</row>
    <row r="22" spans="1:96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</row>
    <row r="23" spans="1:96" s="159" customFormat="1" ht="20.100000000000001" customHeight="1" x14ac:dyDescent="0.2">
      <c r="A23" s="196" t="s">
        <v>637</v>
      </c>
      <c r="B23" s="203"/>
      <c r="C23" s="203"/>
      <c r="D23" s="296">
        <v>-0.16447000000000001</v>
      </c>
      <c r="E23" s="238">
        <v>-1.295874</v>
      </c>
      <c r="F23" s="238">
        <v>-0.98536000000000001</v>
      </c>
      <c r="G23" s="238">
        <v>-0.16051199999999999</v>
      </c>
      <c r="H23" s="238">
        <v>-0.56462699999999999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</row>
    <row r="24" spans="1:96" s="159" customFormat="1" ht="20.100000000000001" customHeight="1" thickBot="1" x14ac:dyDescent="0.25">
      <c r="A24" s="178" t="s">
        <v>638</v>
      </c>
      <c r="B24" s="154"/>
      <c r="C24" s="154"/>
      <c r="D24" s="295">
        <v>0</v>
      </c>
      <c r="E24" s="237">
        <v>0</v>
      </c>
      <c r="F24" s="237">
        <v>0</v>
      </c>
      <c r="G24" s="237">
        <v>0</v>
      </c>
      <c r="H24" s="237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</row>
    <row r="25" spans="1:96" s="162" customFormat="1" ht="24.95" customHeight="1" thickBot="1" x14ac:dyDescent="0.25">
      <c r="A25" s="197" t="s">
        <v>346</v>
      </c>
      <c r="B25" s="198"/>
      <c r="C25" s="154"/>
      <c r="D25" s="297">
        <v>26.231455</v>
      </c>
      <c r="E25" s="239">
        <v>44.526868999999998</v>
      </c>
      <c r="F25" s="239">
        <v>54.596527000000002</v>
      </c>
      <c r="G25" s="239">
        <v>62.717931</v>
      </c>
      <c r="H25" s="239">
        <v>21.539794000000001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</row>
    <row r="26" spans="1:96" s="159" customFormat="1" ht="20.100000000000001" customHeight="1" thickBot="1" x14ac:dyDescent="0.25">
      <c r="A26" s="178" t="s">
        <v>639</v>
      </c>
      <c r="B26" s="154"/>
      <c r="C26" s="154"/>
      <c r="D26" s="295">
        <v>-6.0998580000000002</v>
      </c>
      <c r="E26" s="237">
        <v>-21.388031000000002</v>
      </c>
      <c r="F26" s="237">
        <v>-13.044319</v>
      </c>
      <c r="G26" s="237">
        <v>-10.1464</v>
      </c>
      <c r="H26" s="237">
        <v>-9.2352910000000001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</row>
    <row r="27" spans="1:96" s="162" customFormat="1" ht="24.95" customHeight="1" thickBot="1" x14ac:dyDescent="0.25">
      <c r="A27" s="204" t="s">
        <v>348</v>
      </c>
      <c r="B27" s="205"/>
      <c r="C27" s="154"/>
      <c r="D27" s="298">
        <v>20.131596999999999</v>
      </c>
      <c r="E27" s="240">
        <v>23.138838</v>
      </c>
      <c r="F27" s="240">
        <v>41.552208</v>
      </c>
      <c r="G27" s="240">
        <v>52.571531</v>
      </c>
      <c r="H27" s="240">
        <v>12.304503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  <c r="CR27" s="161"/>
    </row>
    <row r="28" spans="1:96" s="159" customFormat="1" ht="20.100000000000001" customHeight="1" x14ac:dyDescent="0.2">
      <c r="A28" s="202" t="s">
        <v>640</v>
      </c>
      <c r="B28" s="154"/>
      <c r="C28" s="154"/>
      <c r="D28" s="298">
        <v>0</v>
      </c>
      <c r="E28" s="240">
        <v>0</v>
      </c>
      <c r="F28" s="240">
        <v>0</v>
      </c>
      <c r="G28" s="240">
        <v>0</v>
      </c>
      <c r="H28" s="240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</row>
    <row r="29" spans="1:96" s="159" customFormat="1" ht="20.100000000000001" customHeight="1" x14ac:dyDescent="0.2">
      <c r="A29" s="202" t="s">
        <v>353</v>
      </c>
      <c r="B29" s="154"/>
      <c r="C29" s="154"/>
      <c r="D29" s="295">
        <v>20.131596999999999</v>
      </c>
      <c r="E29" s="237">
        <v>23.138838</v>
      </c>
      <c r="F29" s="237">
        <v>41.552208</v>
      </c>
      <c r="G29" s="237">
        <v>52.571531</v>
      </c>
      <c r="H29" s="237">
        <v>12.304503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</row>
    <row r="30" spans="1:96" s="159" customFormat="1" ht="20.100000000000001" customHeight="1" x14ac:dyDescent="0.2">
      <c r="A30" s="248" t="s">
        <v>327</v>
      </c>
      <c r="B30" s="203"/>
      <c r="C30" s="203"/>
      <c r="D30" s="296">
        <v>17.249644</v>
      </c>
      <c r="E30" s="238">
        <v>21.288792000000001</v>
      </c>
      <c r="F30" s="238">
        <v>39.895403999999999</v>
      </c>
      <c r="G30" s="238">
        <v>49.830168999999998</v>
      </c>
      <c r="H30" s="238">
        <v>9.4225680000000001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</row>
    <row r="31" spans="1:96" s="159" customFormat="1" ht="20.100000000000001" customHeight="1" x14ac:dyDescent="0.2">
      <c r="A31" s="248" t="s">
        <v>328</v>
      </c>
      <c r="B31" s="203"/>
      <c r="C31" s="203"/>
      <c r="D31" s="296">
        <v>2.8819530000000002</v>
      </c>
      <c r="E31" s="238">
        <v>1.8500460000000001</v>
      </c>
      <c r="F31" s="238">
        <v>1.6568039999999999</v>
      </c>
      <c r="G31" s="238">
        <v>2.7413620000000001</v>
      </c>
      <c r="H31" s="238">
        <v>2.8819349999999999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</row>
    <row r="32" spans="1:96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</row>
    <row r="33" spans="1:96" s="159" customFormat="1" ht="24.95" customHeight="1" x14ac:dyDescent="0.35">
      <c r="A33" s="185" t="s">
        <v>641</v>
      </c>
      <c r="B33" s="163"/>
      <c r="C33" s="163"/>
      <c r="D33" s="305">
        <v>5551.0666510000001</v>
      </c>
      <c r="E33" s="243">
        <v>5199</v>
      </c>
      <c r="F33" s="243">
        <v>5562</v>
      </c>
      <c r="G33" s="243">
        <v>5197</v>
      </c>
      <c r="H33" s="243">
        <v>5515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</row>
    <row r="34" spans="1:96" s="159" customFormat="1" ht="24.95" customHeight="1" x14ac:dyDescent="0.35">
      <c r="A34" s="154" t="s">
        <v>362</v>
      </c>
      <c r="B34" s="117"/>
      <c r="C34" s="117"/>
      <c r="D34" s="305">
        <v>33.571036999999997</v>
      </c>
      <c r="E34" s="243">
        <v>32.713023999999997</v>
      </c>
      <c r="F34" s="243">
        <v>28.87499</v>
      </c>
      <c r="G34" s="243">
        <v>25.575572000000001</v>
      </c>
      <c r="H34" s="243">
        <v>23.270164999999999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</row>
    <row r="35" spans="1:96" s="101" customFormat="1" ht="24.95" customHeight="1" x14ac:dyDescent="0.35">
      <c r="A35" s="186" t="s">
        <v>330</v>
      </c>
      <c r="B35" s="117"/>
      <c r="C35" s="117"/>
      <c r="D35" s="301">
        <v>610.88196870399997</v>
      </c>
      <c r="E35" s="242">
        <v>565.62680069249996</v>
      </c>
      <c r="F35" s="242">
        <v>599.01209843250001</v>
      </c>
      <c r="G35" s="242">
        <v>558.29357020750001</v>
      </c>
      <c r="H35" s="242">
        <v>588.50764151499993</v>
      </c>
      <c r="I35" s="102"/>
      <c r="J35" s="123"/>
      <c r="K35" s="156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</row>
    <row r="36" spans="1:96" s="101" customFormat="1" ht="24.95" customHeight="1" x14ac:dyDescent="0.35">
      <c r="A36" s="154" t="s">
        <v>349</v>
      </c>
      <c r="B36" s="117"/>
      <c r="C36" s="117"/>
      <c r="D36" s="302">
        <v>0.12</v>
      </c>
      <c r="E36" s="187">
        <v>0.15439</v>
      </c>
      <c r="F36" s="187">
        <v>0.278333</v>
      </c>
      <c r="G36" s="187">
        <v>0.352937</v>
      </c>
      <c r="H36" s="187">
        <v>8.1631999999999996E-2</v>
      </c>
      <c r="I36" s="102"/>
      <c r="J36" s="123"/>
      <c r="K36" s="156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</row>
    <row r="37" spans="1:96" s="101" customFormat="1" ht="24.95" customHeight="1" x14ac:dyDescent="0.35">
      <c r="A37" s="154" t="s">
        <v>350</v>
      </c>
      <c r="B37" s="117"/>
      <c r="C37" s="117"/>
      <c r="D37" s="302">
        <v>0.81424300000000005</v>
      </c>
      <c r="E37" s="187">
        <v>0.64676800000000001</v>
      </c>
      <c r="F37" s="187">
        <v>0.63475800000000004</v>
      </c>
      <c r="G37" s="187">
        <v>0.55000000000000004</v>
      </c>
      <c r="H37" s="187">
        <v>0.85269499999999998</v>
      </c>
      <c r="I37" s="102"/>
      <c r="J37" s="123"/>
      <c r="K37" s="156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</row>
    <row r="38" spans="1:96" s="101" customFormat="1" ht="24.95" customHeight="1" x14ac:dyDescent="0.35">
      <c r="A38" s="154" t="s">
        <v>351</v>
      </c>
      <c r="B38" s="117"/>
      <c r="C38" s="117"/>
      <c r="D38" s="302">
        <v>0.84439200000000003</v>
      </c>
      <c r="E38" s="187">
        <v>0.99263599999999996</v>
      </c>
      <c r="F38" s="187">
        <v>1.005304</v>
      </c>
      <c r="G38" s="187">
        <v>0.921045</v>
      </c>
      <c r="H38" s="187">
        <v>0.82814100000000002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</row>
    <row r="39" spans="1:96" s="101" customFormat="1" ht="24.95" customHeight="1" thickBot="1" x14ac:dyDescent="0.4">
      <c r="A39" s="188"/>
      <c r="B39" s="189"/>
      <c r="C39" s="117"/>
      <c r="D39" s="303"/>
      <c r="E39" s="190"/>
      <c r="F39" s="190"/>
      <c r="G39" s="190"/>
      <c r="H39" s="190"/>
      <c r="I39" s="102"/>
      <c r="J39" s="123"/>
      <c r="K39" s="123"/>
      <c r="L39" s="123"/>
      <c r="M39" s="207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</row>
    <row r="40" spans="1:96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</row>
    <row r="41" spans="1:96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</row>
    <row r="42" spans="1:96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</row>
    <row r="43" spans="1:96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</row>
    <row r="44" spans="1:96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</row>
    <row r="45" spans="1:96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</row>
    <row r="46" spans="1:96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</row>
    <row r="47" spans="1:96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</row>
    <row r="48" spans="1:96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</row>
    <row r="49" spans="1:96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</row>
    <row r="50" spans="1:96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</row>
    <row r="51" spans="1:96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</row>
    <row r="52" spans="1:96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</row>
    <row r="53" spans="1:96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</row>
    <row r="54" spans="1:96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</row>
    <row r="55" spans="1:96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</row>
    <row r="56" spans="1:96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</row>
    <row r="57" spans="1:96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</row>
    <row r="58" spans="1:96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</row>
    <row r="59" spans="1:96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</row>
    <row r="60" spans="1:96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</row>
    <row r="61" spans="1:96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</row>
    <row r="62" spans="1:96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</row>
    <row r="63" spans="1:96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</row>
    <row r="64" spans="1:96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</row>
    <row r="65" spans="1:96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</row>
    <row r="66" spans="1:96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</row>
    <row r="67" spans="1:96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</row>
    <row r="68" spans="1:96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</row>
    <row r="69" spans="1:96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</row>
    <row r="70" spans="1:96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</row>
    <row r="71" spans="1:96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</row>
    <row r="72" spans="1:96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</row>
    <row r="73" spans="1:96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</row>
    <row r="74" spans="1:96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</row>
    <row r="75" spans="1:96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</row>
    <row r="76" spans="1:96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</row>
    <row r="77" spans="1:96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</row>
    <row r="78" spans="1:96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</row>
    <row r="79" spans="1:96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</row>
    <row r="80" spans="1:96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</row>
    <row r="81" spans="1:96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</row>
    <row r="82" spans="1:96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</row>
    <row r="83" spans="1:96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</row>
    <row r="84" spans="1:96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</row>
    <row r="85" spans="1:96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</row>
    <row r="86" spans="1:96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</row>
    <row r="87" spans="1:96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</row>
    <row r="88" spans="1:96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</row>
    <row r="89" spans="1:96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</row>
    <row r="90" spans="1:96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</row>
    <row r="91" spans="1:96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</row>
    <row r="92" spans="1:96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</row>
    <row r="93" spans="1:96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</row>
    <row r="94" spans="1:96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</row>
    <row r="95" spans="1:96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</row>
    <row r="96" spans="1:96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</row>
    <row r="97" spans="1:96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</row>
    <row r="98" spans="1:96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</row>
    <row r="99" spans="1:96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</row>
    <row r="100" spans="1:96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</row>
    <row r="101" spans="1:96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</row>
    <row r="102" spans="1:96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</row>
    <row r="103" spans="1:96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</row>
    <row r="104" spans="1:96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</row>
    <row r="105" spans="1:96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</row>
    <row r="106" spans="1:96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</row>
    <row r="107" spans="1:96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</row>
    <row r="108" spans="1:96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</row>
    <row r="109" spans="1:96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</row>
    <row r="110" spans="1:96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</row>
    <row r="111" spans="1:96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</row>
    <row r="112" spans="1:96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</row>
    <row r="113" spans="1:96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</row>
    <row r="114" spans="1:96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</row>
    <row r="115" spans="1:96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</row>
    <row r="116" spans="1:96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</row>
    <row r="117" spans="1:96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</row>
    <row r="118" spans="1:96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</row>
    <row r="119" spans="1:96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</row>
    <row r="120" spans="1:96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</row>
    <row r="121" spans="1:96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</row>
    <row r="122" spans="1:96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</row>
    <row r="123" spans="1:96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</row>
    <row r="124" spans="1:96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</row>
    <row r="125" spans="1:96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</row>
    <row r="126" spans="1:96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</row>
    <row r="127" spans="1:96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</row>
    <row r="128" spans="1:96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</row>
    <row r="129" spans="1:96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</row>
    <row r="130" spans="1:96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</row>
    <row r="131" spans="1:96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</row>
    <row r="132" spans="1:96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</row>
    <row r="133" spans="1:96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</row>
    <row r="134" spans="1:96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</row>
    <row r="135" spans="1:96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</row>
    <row r="136" spans="1:96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</row>
    <row r="137" spans="1:96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</row>
    <row r="138" spans="1:96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</row>
    <row r="139" spans="1:96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</row>
    <row r="140" spans="1:96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</row>
    <row r="141" spans="1:96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</row>
    <row r="142" spans="1:96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</row>
    <row r="143" spans="1:96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</row>
    <row r="144" spans="1:96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</row>
    <row r="145" spans="1:96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</row>
    <row r="146" spans="1:96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</row>
    <row r="147" spans="1:96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</row>
    <row r="148" spans="1:96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L148"/>
  <sheetViews>
    <sheetView showGridLines="0" zoomScale="70" zoomScaleNormal="70" zoomScaleSheetLayoutView="50" workbookViewId="0">
      <selection sqref="A1:H39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0" width="9.140625" style="121"/>
    <col min="91" max="16384" width="9.140625" style="93"/>
  </cols>
  <sheetData>
    <row r="1" spans="1:90" ht="46.5" x14ac:dyDescent="0.7">
      <c r="A1" s="334" t="s">
        <v>617</v>
      </c>
      <c r="B1" s="335"/>
      <c r="C1" s="182"/>
      <c r="D1" s="363"/>
      <c r="E1" s="363"/>
      <c r="F1" s="363"/>
      <c r="G1" s="363"/>
      <c r="H1" s="363"/>
      <c r="I1" s="109"/>
    </row>
    <row r="2" spans="1:90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</row>
    <row r="3" spans="1:90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</row>
    <row r="4" spans="1:90" s="158" customFormat="1" ht="20.100000000000001" customHeight="1" x14ac:dyDescent="0.2">
      <c r="A4" s="177" t="s">
        <v>625</v>
      </c>
      <c r="B4" s="177"/>
      <c r="C4" s="155"/>
      <c r="D4" s="294">
        <v>52.939399000000002</v>
      </c>
      <c r="E4" s="236">
        <v>56.488943999999996</v>
      </c>
      <c r="F4" s="236">
        <v>53.107246000000004</v>
      </c>
      <c r="G4" s="236">
        <v>52.396273999999998</v>
      </c>
      <c r="H4" s="236">
        <v>54.228372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</row>
    <row r="5" spans="1:90" s="159" customFormat="1" ht="20.100000000000001" customHeight="1" x14ac:dyDescent="0.2">
      <c r="A5" s="155" t="s">
        <v>626</v>
      </c>
      <c r="B5" s="154"/>
      <c r="C5" s="154"/>
      <c r="D5" s="295">
        <v>6.2737629999999998</v>
      </c>
      <c r="E5" s="237">
        <v>5.4249239999999999</v>
      </c>
      <c r="F5" s="237">
        <v>5.4377190000000004</v>
      </c>
      <c r="G5" s="237">
        <v>5.0111920000000003</v>
      </c>
      <c r="H5" s="237">
        <v>4.8747220000000002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</row>
    <row r="6" spans="1:90" s="159" customFormat="1" ht="20.100000000000001" customHeight="1" x14ac:dyDescent="0.2">
      <c r="A6" s="195" t="s">
        <v>627</v>
      </c>
      <c r="B6" s="203"/>
      <c r="C6" s="203"/>
      <c r="D6" s="296">
        <v>8.4062809999999999</v>
      </c>
      <c r="E6" s="238">
        <v>8.6491009999999999</v>
      </c>
      <c r="F6" s="238">
        <v>8.3937170000000005</v>
      </c>
      <c r="G6" s="238">
        <v>7.9308550000000002</v>
      </c>
      <c r="H6" s="238">
        <v>7.5039049999999996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</row>
    <row r="7" spans="1:90" s="159" customFormat="1" ht="20.100000000000001" customHeight="1" x14ac:dyDescent="0.2">
      <c r="A7" s="195" t="s">
        <v>628</v>
      </c>
      <c r="B7" s="203"/>
      <c r="C7" s="203"/>
      <c r="D7" s="296">
        <v>-2.1325180000000001</v>
      </c>
      <c r="E7" s="238">
        <v>-3.2241770000000001</v>
      </c>
      <c r="F7" s="238">
        <v>-2.9559980000000001</v>
      </c>
      <c r="G7" s="238">
        <v>-2.9196629999999999</v>
      </c>
      <c r="H7" s="238">
        <v>-2.6291829999999998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</row>
    <row r="8" spans="1:90" s="159" customFormat="1" ht="20.100000000000001" customHeight="1" x14ac:dyDescent="0.2">
      <c r="A8" s="155" t="s">
        <v>629</v>
      </c>
      <c r="B8" s="154"/>
      <c r="C8" s="154"/>
      <c r="D8" s="295">
        <v>3.2477819999999999</v>
      </c>
      <c r="E8" s="237">
        <v>3.230156</v>
      </c>
      <c r="F8" s="237">
        <v>3.2065670000000002</v>
      </c>
      <c r="G8" s="237">
        <v>2.5277069999999999</v>
      </c>
      <c r="H8" s="237">
        <v>3.4286370000000002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</row>
    <row r="9" spans="1:90" s="159" customFormat="1" ht="20.100000000000001" customHeight="1" x14ac:dyDescent="0.2">
      <c r="A9" s="196" t="s">
        <v>630</v>
      </c>
      <c r="B9" s="203"/>
      <c r="C9" s="203"/>
      <c r="D9" s="296">
        <v>12.66173</v>
      </c>
      <c r="E9" s="238">
        <v>12.498934999999999</v>
      </c>
      <c r="F9" s="238">
        <v>12.989392</v>
      </c>
      <c r="G9" s="238">
        <v>12.276191000000001</v>
      </c>
      <c r="H9" s="238">
        <v>13.597734000000001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</row>
    <row r="10" spans="1:90" s="159" customFormat="1" ht="20.100000000000001" customHeight="1" x14ac:dyDescent="0.2">
      <c r="A10" s="196" t="s">
        <v>631</v>
      </c>
      <c r="B10" s="203"/>
      <c r="C10" s="203"/>
      <c r="D10" s="296">
        <v>-9.4139479999999995</v>
      </c>
      <c r="E10" s="238">
        <v>-9.2687790000000003</v>
      </c>
      <c r="F10" s="238">
        <v>-9.7828250000000008</v>
      </c>
      <c r="G10" s="238">
        <v>-9.7484839999999995</v>
      </c>
      <c r="H10" s="238">
        <v>-10.169097000000001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</row>
    <row r="11" spans="1:90" s="159" customFormat="1" ht="20.100000000000001" customHeight="1" x14ac:dyDescent="0.2">
      <c r="A11" s="178" t="s">
        <v>340</v>
      </c>
      <c r="B11" s="154"/>
      <c r="C11" s="154"/>
      <c r="D11" s="295">
        <v>-0.36566300000000002</v>
      </c>
      <c r="E11" s="237">
        <v>-0.368205</v>
      </c>
      <c r="F11" s="237">
        <v>-0.40722599999999998</v>
      </c>
      <c r="G11" s="237">
        <v>-8.9589000000000002E-2</v>
      </c>
      <c r="H11" s="237">
        <v>-0.45478000000000002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</row>
    <row r="12" spans="1:90" s="159" customFormat="1" ht="20.100000000000001" customHeight="1" x14ac:dyDescent="0.2">
      <c r="A12" s="178" t="s">
        <v>341</v>
      </c>
      <c r="B12" s="154"/>
      <c r="C12" s="154"/>
      <c r="D12" s="295">
        <v>3.852E-3</v>
      </c>
      <c r="E12" s="237">
        <v>3.2330000000000002E-3</v>
      </c>
      <c r="F12" s="237">
        <v>3.1589999999999999E-3</v>
      </c>
      <c r="G12" s="237">
        <v>3.104E-3</v>
      </c>
      <c r="H12" s="237">
        <v>3.1359999999999999E-3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</row>
    <row r="13" spans="1:90" s="159" customFormat="1" ht="20.100000000000001" customHeight="1" x14ac:dyDescent="0.2">
      <c r="A13" s="178" t="s">
        <v>632</v>
      </c>
      <c r="B13" s="154"/>
      <c r="C13" s="154"/>
      <c r="D13" s="295">
        <v>4.0116759999999996</v>
      </c>
      <c r="E13" s="237">
        <v>2.404093</v>
      </c>
      <c r="F13" s="237">
        <v>1.940596</v>
      </c>
      <c r="G13" s="237">
        <v>7.0685969999999996</v>
      </c>
      <c r="H13" s="237">
        <v>3.7442549999999999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</row>
    <row r="14" spans="1:90" s="159" customFormat="1" ht="20.100000000000001" customHeight="1" x14ac:dyDescent="0.2">
      <c r="A14" s="178" t="s">
        <v>633</v>
      </c>
      <c r="B14" s="154"/>
      <c r="C14" s="154"/>
      <c r="D14" s="295">
        <v>-1.611E-3</v>
      </c>
      <c r="E14" s="237">
        <v>1.483411</v>
      </c>
      <c r="F14" s="237">
        <v>0</v>
      </c>
      <c r="G14" s="237">
        <v>14.35276</v>
      </c>
      <c r="H14" s="237">
        <v>0.37168400000000001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</row>
    <row r="15" spans="1:90" s="159" customFormat="1" ht="20.100000000000001" customHeight="1" x14ac:dyDescent="0.2">
      <c r="A15" s="178" t="s">
        <v>634</v>
      </c>
      <c r="B15" s="154"/>
      <c r="C15" s="154"/>
      <c r="D15" s="295">
        <v>12.138259</v>
      </c>
      <c r="E15" s="237">
        <v>11.089359999999999</v>
      </c>
      <c r="F15" s="237">
        <v>11.619481</v>
      </c>
      <c r="G15" s="237">
        <v>11.398547000000001</v>
      </c>
      <c r="H15" s="237">
        <v>11.048563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</row>
    <row r="16" spans="1:90" s="159" customFormat="1" ht="20.100000000000001" customHeight="1" thickBot="1" x14ac:dyDescent="0.25">
      <c r="A16" s="178" t="s">
        <v>635</v>
      </c>
      <c r="B16" s="154"/>
      <c r="C16" s="154"/>
      <c r="D16" s="295">
        <v>2.3584399999999999</v>
      </c>
      <c r="E16" s="237">
        <v>2.2983069999999999</v>
      </c>
      <c r="F16" s="237">
        <v>1.0753790000000001</v>
      </c>
      <c r="G16" s="237">
        <v>0.87353599999999998</v>
      </c>
      <c r="H16" s="237">
        <v>1.4807900000000001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</row>
    <row r="17" spans="1:90" s="201" customFormat="1" ht="24.95" customHeight="1" thickBot="1" x14ac:dyDescent="0.25">
      <c r="A17" s="197" t="s">
        <v>345</v>
      </c>
      <c r="B17" s="198"/>
      <c r="C17" s="154"/>
      <c r="D17" s="297">
        <v>80.605896999999999</v>
      </c>
      <c r="E17" s="239">
        <v>82.054222999999993</v>
      </c>
      <c r="F17" s="239">
        <v>75.982921000000005</v>
      </c>
      <c r="G17" s="239">
        <v>93.542128000000005</v>
      </c>
      <c r="H17" s="239">
        <v>78.725379000000004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</row>
    <row r="18" spans="1:90" s="159" customFormat="1" ht="20.100000000000001" customHeight="1" x14ac:dyDescent="0.2">
      <c r="A18" s="179" t="s">
        <v>302</v>
      </c>
      <c r="B18" s="185"/>
      <c r="C18" s="154"/>
      <c r="D18" s="298">
        <v>-50.421157000000001</v>
      </c>
      <c r="E18" s="240">
        <v>-54.656694000000002</v>
      </c>
      <c r="F18" s="240">
        <v>-48.43085</v>
      </c>
      <c r="G18" s="240">
        <v>-44.702677000000001</v>
      </c>
      <c r="H18" s="240">
        <v>-51.348525000000002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</row>
    <row r="19" spans="1:90" s="159" customFormat="1" ht="20.100000000000001" customHeight="1" x14ac:dyDescent="0.2">
      <c r="A19" s="178" t="s">
        <v>303</v>
      </c>
      <c r="B19" s="154"/>
      <c r="C19" s="154"/>
      <c r="D19" s="295">
        <v>-1.906989</v>
      </c>
      <c r="E19" s="237">
        <v>-7.3878719999999998</v>
      </c>
      <c r="F19" s="237">
        <v>-1.463843</v>
      </c>
      <c r="G19" s="237">
        <v>-5.6521970000000001</v>
      </c>
      <c r="H19" s="237">
        <v>-1.330687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</row>
    <row r="20" spans="1:90" s="159" customFormat="1" ht="20.100000000000001" customHeight="1" x14ac:dyDescent="0.2">
      <c r="A20" s="196" t="s">
        <v>636</v>
      </c>
      <c r="B20" s="203"/>
      <c r="C20" s="203"/>
      <c r="D20" s="296">
        <v>-1.890989</v>
      </c>
      <c r="E20" s="238">
        <v>-7.2452249999999996</v>
      </c>
      <c r="F20" s="238">
        <v>-1.1120080000000001</v>
      </c>
      <c r="G20" s="238">
        <v>-5.7844090000000001</v>
      </c>
      <c r="H20" s="238">
        <v>-1.2546569999999999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</row>
    <row r="21" spans="1:90" s="159" customFormat="1" ht="20.100000000000001" customHeight="1" x14ac:dyDescent="0.2">
      <c r="A21" s="196" t="s">
        <v>325</v>
      </c>
      <c r="B21" s="203"/>
      <c r="C21" s="203"/>
      <c r="D21" s="296">
        <v>0</v>
      </c>
      <c r="E21" s="238">
        <v>-0.13086</v>
      </c>
      <c r="F21" s="238">
        <v>0</v>
      </c>
      <c r="G21" s="238">
        <v>0</v>
      </c>
      <c r="H21" s="238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</row>
    <row r="22" spans="1:90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</row>
    <row r="23" spans="1:90" s="159" customFormat="1" ht="20.100000000000001" customHeight="1" x14ac:dyDescent="0.2">
      <c r="A23" s="196" t="s">
        <v>637</v>
      </c>
      <c r="B23" s="203"/>
      <c r="C23" s="203"/>
      <c r="D23" s="296">
        <v>-1.6E-2</v>
      </c>
      <c r="E23" s="238">
        <v>-1.1787000000000001E-2</v>
      </c>
      <c r="F23" s="238">
        <v>-0.35183500000000001</v>
      </c>
      <c r="G23" s="238">
        <v>0.132212</v>
      </c>
      <c r="H23" s="238">
        <v>-7.603E-2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</row>
    <row r="24" spans="1:90" s="159" customFormat="1" ht="20.100000000000001" customHeight="1" thickBot="1" x14ac:dyDescent="0.25">
      <c r="A24" s="178" t="s">
        <v>638</v>
      </c>
      <c r="B24" s="154"/>
      <c r="C24" s="154"/>
      <c r="D24" s="295">
        <v>0</v>
      </c>
      <c r="E24" s="237">
        <v>0</v>
      </c>
      <c r="F24" s="237">
        <v>0</v>
      </c>
      <c r="G24" s="237">
        <v>0</v>
      </c>
      <c r="H24" s="237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</row>
    <row r="25" spans="1:90" s="162" customFormat="1" ht="24.95" customHeight="1" thickBot="1" x14ac:dyDescent="0.25">
      <c r="A25" s="197" t="s">
        <v>346</v>
      </c>
      <c r="B25" s="198"/>
      <c r="C25" s="154"/>
      <c r="D25" s="297">
        <v>28.277750999999999</v>
      </c>
      <c r="E25" s="239">
        <v>20.009657000000001</v>
      </c>
      <c r="F25" s="239">
        <v>26.088228000000001</v>
      </c>
      <c r="G25" s="239">
        <v>43.187254000000003</v>
      </c>
      <c r="H25" s="239">
        <v>26.046167000000001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</row>
    <row r="26" spans="1:90" s="159" customFormat="1" ht="20.100000000000001" customHeight="1" thickBot="1" x14ac:dyDescent="0.25">
      <c r="A26" s="178" t="s">
        <v>639</v>
      </c>
      <c r="B26" s="154"/>
      <c r="C26" s="154"/>
      <c r="D26" s="295">
        <v>-6.2433969999999999</v>
      </c>
      <c r="E26" s="237">
        <v>-4.4514680000000002</v>
      </c>
      <c r="F26" s="237">
        <v>-6.2840600000000002</v>
      </c>
      <c r="G26" s="237">
        <v>-6.4119960000000003</v>
      </c>
      <c r="H26" s="237">
        <v>-6.2109529999999999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</row>
    <row r="27" spans="1:90" s="162" customFormat="1" ht="24.95" customHeight="1" thickBot="1" x14ac:dyDescent="0.25">
      <c r="A27" s="204" t="s">
        <v>348</v>
      </c>
      <c r="B27" s="205"/>
      <c r="C27" s="154"/>
      <c r="D27" s="298">
        <v>22.034354</v>
      </c>
      <c r="E27" s="240">
        <v>15.558189</v>
      </c>
      <c r="F27" s="240">
        <v>19.804168000000001</v>
      </c>
      <c r="G27" s="240">
        <v>36.775258000000001</v>
      </c>
      <c r="H27" s="240">
        <v>19.835214000000001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</row>
    <row r="28" spans="1:90" s="159" customFormat="1" ht="20.100000000000001" customHeight="1" x14ac:dyDescent="0.2">
      <c r="A28" s="202" t="s">
        <v>640</v>
      </c>
      <c r="B28" s="154"/>
      <c r="C28" s="154"/>
      <c r="D28" s="298">
        <v>0</v>
      </c>
      <c r="E28" s="240">
        <v>0</v>
      </c>
      <c r="F28" s="240">
        <v>0</v>
      </c>
      <c r="G28" s="240">
        <v>0</v>
      </c>
      <c r="H28" s="240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</row>
    <row r="29" spans="1:90" s="159" customFormat="1" ht="20.100000000000001" customHeight="1" x14ac:dyDescent="0.2">
      <c r="A29" s="202" t="s">
        <v>353</v>
      </c>
      <c r="B29" s="154"/>
      <c r="C29" s="154"/>
      <c r="D29" s="295">
        <v>22.034354</v>
      </c>
      <c r="E29" s="237">
        <v>15.558189</v>
      </c>
      <c r="F29" s="237">
        <v>19.804168000000001</v>
      </c>
      <c r="G29" s="237">
        <v>36.775258000000001</v>
      </c>
      <c r="H29" s="237">
        <v>19.835214000000001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</row>
    <row r="30" spans="1:90" s="159" customFormat="1" ht="20.100000000000001" customHeight="1" x14ac:dyDescent="0.2">
      <c r="A30" s="248" t="s">
        <v>327</v>
      </c>
      <c r="B30" s="203"/>
      <c r="C30" s="203"/>
      <c r="D30" s="296">
        <v>18.615079000000001</v>
      </c>
      <c r="E30" s="238">
        <v>13.82639</v>
      </c>
      <c r="F30" s="238">
        <v>17.172618</v>
      </c>
      <c r="G30" s="238">
        <v>34.922277000000001</v>
      </c>
      <c r="H30" s="238">
        <v>16.965294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</row>
    <row r="31" spans="1:90" s="159" customFormat="1" ht="20.100000000000001" customHeight="1" x14ac:dyDescent="0.2">
      <c r="A31" s="248" t="s">
        <v>328</v>
      </c>
      <c r="B31" s="203"/>
      <c r="C31" s="203"/>
      <c r="D31" s="296">
        <v>3.4192749999999998</v>
      </c>
      <c r="E31" s="238">
        <v>1.7317990000000001</v>
      </c>
      <c r="F31" s="238">
        <v>2.6315499999999998</v>
      </c>
      <c r="G31" s="238">
        <v>1.852981</v>
      </c>
      <c r="H31" s="238">
        <v>2.86992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</row>
    <row r="32" spans="1:90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</row>
    <row r="33" spans="1:90" s="159" customFormat="1" ht="24.95" customHeight="1" x14ac:dyDescent="0.2">
      <c r="A33" s="185" t="s">
        <v>363</v>
      </c>
      <c r="B33" s="163"/>
      <c r="C33" s="163"/>
      <c r="D33" s="300">
        <v>4715.8876890000001</v>
      </c>
      <c r="E33" s="288">
        <v>4635</v>
      </c>
      <c r="F33" s="288">
        <v>4480</v>
      </c>
      <c r="G33" s="288">
        <v>4592</v>
      </c>
      <c r="H33" s="288">
        <v>4522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</row>
    <row r="34" spans="1:90" s="159" customFormat="1" ht="24.95" customHeight="1" x14ac:dyDescent="0.35">
      <c r="A34" s="154" t="s">
        <v>362</v>
      </c>
      <c r="B34" s="117"/>
      <c r="C34" s="117"/>
      <c r="D34" s="305">
        <v>22.687076000000001</v>
      </c>
      <c r="E34" s="243">
        <v>23.450709</v>
      </c>
      <c r="F34" s="243">
        <v>24.677544000000001</v>
      </c>
      <c r="G34" s="243">
        <v>22.173817</v>
      </c>
      <c r="H34" s="243">
        <v>20.114322000000001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</row>
    <row r="35" spans="1:90" s="101" customFormat="1" ht="24.95" customHeight="1" x14ac:dyDescent="0.35">
      <c r="A35" s="186" t="s">
        <v>330</v>
      </c>
      <c r="B35" s="117"/>
      <c r="C35" s="117"/>
      <c r="D35" s="301">
        <v>513.13939565600003</v>
      </c>
      <c r="E35" s="242">
        <v>498.57055123500004</v>
      </c>
      <c r="F35" s="242">
        <v>483.85378542250004</v>
      </c>
      <c r="G35" s="242">
        <v>492.86903835250001</v>
      </c>
      <c r="H35" s="242">
        <v>483.61833830749998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</row>
    <row r="36" spans="1:90" s="101" customFormat="1" ht="24.95" customHeight="1" x14ac:dyDescent="0.35">
      <c r="A36" s="154" t="s">
        <v>349</v>
      </c>
      <c r="B36" s="117"/>
      <c r="C36" s="117"/>
      <c r="D36" s="302">
        <v>0.17</v>
      </c>
      <c r="E36" s="187">
        <v>0.128216</v>
      </c>
      <c r="F36" s="187">
        <v>0.16713800000000001</v>
      </c>
      <c r="G36" s="187">
        <v>0.320913</v>
      </c>
      <c r="H36" s="187">
        <v>0.179726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</row>
    <row r="37" spans="1:90" s="101" customFormat="1" ht="24.95" customHeight="1" x14ac:dyDescent="0.35">
      <c r="A37" s="154" t="s">
        <v>350</v>
      </c>
      <c r="B37" s="117"/>
      <c r="C37" s="117"/>
      <c r="D37" s="302">
        <v>0.63994399999999996</v>
      </c>
      <c r="E37" s="187">
        <v>0.664883</v>
      </c>
      <c r="F37" s="187">
        <v>0.647536</v>
      </c>
      <c r="G37" s="187">
        <v>0.46337699999999998</v>
      </c>
      <c r="H37" s="187">
        <v>0.66517000000000004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</row>
    <row r="38" spans="1:90" s="101" customFormat="1" ht="24.95" customHeight="1" x14ac:dyDescent="0.35">
      <c r="A38" s="154" t="s">
        <v>351</v>
      </c>
      <c r="B38" s="117"/>
      <c r="C38" s="117"/>
      <c r="D38" s="302">
        <v>0.72825200000000001</v>
      </c>
      <c r="E38" s="187">
        <v>0.93958699999999995</v>
      </c>
      <c r="F38" s="187">
        <v>0.87327100000000002</v>
      </c>
      <c r="G38" s="187">
        <v>0.88705999999999996</v>
      </c>
      <c r="H38" s="187">
        <v>0.85493399999999997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</row>
    <row r="39" spans="1:90" s="101" customFormat="1" ht="24.95" customHeight="1" thickBot="1" x14ac:dyDescent="0.4">
      <c r="A39" s="188"/>
      <c r="B39" s="189"/>
      <c r="C39" s="117"/>
      <c r="D39" s="303"/>
      <c r="E39" s="190"/>
      <c r="F39" s="190"/>
      <c r="G39" s="190"/>
      <c r="H39" s="190"/>
      <c r="I39" s="102"/>
      <c r="J39" s="123"/>
      <c r="K39" s="123"/>
      <c r="L39" s="123"/>
      <c r="M39" s="123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</row>
    <row r="40" spans="1:90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</row>
    <row r="41" spans="1:90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</row>
    <row r="42" spans="1:90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</row>
    <row r="43" spans="1:90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</row>
    <row r="44" spans="1:90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</row>
    <row r="45" spans="1:90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</row>
    <row r="46" spans="1:90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</row>
    <row r="47" spans="1:90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</row>
    <row r="48" spans="1:90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</row>
    <row r="49" spans="1:90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</row>
    <row r="50" spans="1:90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</row>
    <row r="51" spans="1:90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</row>
    <row r="52" spans="1:90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</row>
    <row r="53" spans="1:90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</row>
    <row r="54" spans="1:90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</row>
    <row r="55" spans="1:90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</row>
    <row r="56" spans="1:90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</row>
    <row r="57" spans="1:90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</row>
    <row r="58" spans="1:90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</row>
    <row r="59" spans="1:90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</row>
    <row r="60" spans="1:90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</row>
    <row r="61" spans="1:90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</row>
    <row r="62" spans="1:90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</row>
    <row r="63" spans="1:90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</row>
    <row r="64" spans="1:90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</row>
    <row r="65" spans="1:90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</row>
    <row r="66" spans="1:90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</row>
    <row r="67" spans="1:90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</row>
    <row r="68" spans="1:90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</row>
    <row r="69" spans="1:90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</row>
    <row r="70" spans="1:90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</row>
    <row r="71" spans="1:90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</row>
    <row r="72" spans="1:90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</row>
    <row r="73" spans="1:90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</row>
    <row r="74" spans="1:90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</row>
    <row r="75" spans="1:90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</row>
    <row r="76" spans="1:90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</row>
    <row r="77" spans="1:90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</row>
    <row r="78" spans="1:90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</row>
    <row r="79" spans="1:90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</row>
    <row r="80" spans="1:90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</row>
    <row r="81" spans="1:90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</row>
    <row r="82" spans="1:90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</row>
    <row r="83" spans="1:90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</row>
    <row r="84" spans="1:90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</row>
    <row r="85" spans="1:90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</row>
    <row r="86" spans="1:90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</row>
    <row r="87" spans="1:90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</row>
    <row r="88" spans="1:90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</row>
    <row r="89" spans="1:90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</row>
    <row r="90" spans="1:90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</row>
    <row r="91" spans="1:90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</row>
    <row r="92" spans="1:90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</row>
    <row r="93" spans="1:90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</row>
    <row r="94" spans="1:90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</row>
    <row r="95" spans="1:90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</row>
    <row r="96" spans="1:90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</row>
    <row r="97" spans="1:90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</row>
    <row r="98" spans="1:90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</row>
    <row r="99" spans="1:90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</row>
    <row r="100" spans="1:90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</row>
    <row r="101" spans="1:90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</row>
    <row r="102" spans="1:90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</row>
    <row r="103" spans="1:90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</row>
    <row r="104" spans="1:90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</row>
    <row r="105" spans="1:90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</row>
    <row r="106" spans="1:90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</row>
    <row r="107" spans="1:90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</row>
    <row r="108" spans="1:90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</row>
    <row r="109" spans="1:90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</row>
    <row r="110" spans="1:90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</row>
    <row r="111" spans="1:90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</row>
    <row r="112" spans="1:90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</row>
    <row r="113" spans="1:90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</row>
    <row r="114" spans="1:90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</row>
    <row r="115" spans="1:90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</row>
    <row r="116" spans="1:90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</row>
    <row r="117" spans="1:90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</row>
    <row r="118" spans="1:90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</row>
    <row r="119" spans="1:90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</row>
    <row r="120" spans="1:90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</row>
    <row r="121" spans="1:90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</row>
    <row r="122" spans="1:90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</row>
    <row r="123" spans="1:90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</row>
    <row r="124" spans="1:90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</row>
    <row r="125" spans="1:90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</row>
    <row r="126" spans="1:90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</row>
    <row r="127" spans="1:90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</row>
    <row r="128" spans="1:90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</row>
    <row r="129" spans="1:90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</row>
    <row r="130" spans="1:90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</row>
    <row r="131" spans="1:90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</row>
    <row r="132" spans="1:90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</row>
    <row r="133" spans="1:90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</row>
    <row r="134" spans="1:90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</row>
    <row r="135" spans="1:90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</row>
    <row r="136" spans="1:90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</row>
    <row r="137" spans="1:90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</row>
    <row r="138" spans="1:90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</row>
    <row r="139" spans="1:90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</row>
    <row r="140" spans="1:90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</row>
    <row r="141" spans="1:90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</row>
    <row r="142" spans="1:90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</row>
    <row r="143" spans="1:90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</row>
    <row r="144" spans="1:90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</row>
    <row r="145" spans="1:90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</row>
    <row r="146" spans="1:90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</row>
    <row r="147" spans="1:90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</row>
    <row r="148" spans="1:90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CR148"/>
  <sheetViews>
    <sheetView showGridLines="0" zoomScale="70" zoomScaleNormal="70" zoomScaleSheetLayoutView="50" workbookViewId="0">
      <selection sqref="A1:H39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6" width="9.140625" style="121"/>
    <col min="97" max="16384" width="9.140625" style="93"/>
  </cols>
  <sheetData>
    <row r="1" spans="1:96" ht="46.5" x14ac:dyDescent="0.7">
      <c r="A1" s="334" t="s">
        <v>619</v>
      </c>
      <c r="B1" s="192"/>
      <c r="C1" s="182"/>
      <c r="D1" s="363"/>
      <c r="E1" s="363"/>
      <c r="F1" s="363"/>
      <c r="G1" s="363"/>
      <c r="H1" s="363"/>
      <c r="I1" s="109"/>
    </row>
    <row r="2" spans="1:96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</row>
    <row r="3" spans="1:96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  <c r="CR3" s="122"/>
    </row>
    <row r="4" spans="1:96" s="158" customFormat="1" ht="20.100000000000001" customHeight="1" x14ac:dyDescent="0.2">
      <c r="A4" s="177" t="s">
        <v>625</v>
      </c>
      <c r="B4" s="177"/>
      <c r="C4" s="155"/>
      <c r="D4" s="294">
        <v>12.171547</v>
      </c>
      <c r="E4" s="236">
        <v>12.679881</v>
      </c>
      <c r="F4" s="236">
        <v>12.180495000000001</v>
      </c>
      <c r="G4" s="236">
        <v>11.857936</v>
      </c>
      <c r="H4" s="236">
        <v>11.750012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  <c r="CR4" s="157"/>
    </row>
    <row r="5" spans="1:96" s="159" customFormat="1" ht="20.100000000000001" customHeight="1" x14ac:dyDescent="0.2">
      <c r="A5" s="155" t="s">
        <v>626</v>
      </c>
      <c r="B5" s="154"/>
      <c r="C5" s="154"/>
      <c r="D5" s="295">
        <v>9.5197409999999998</v>
      </c>
      <c r="E5" s="237">
        <v>9.7453190000000003</v>
      </c>
      <c r="F5" s="237">
        <v>10.355423</v>
      </c>
      <c r="G5" s="237">
        <v>10.060893</v>
      </c>
      <c r="H5" s="237">
        <v>7.3168430000000004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</row>
    <row r="6" spans="1:96" s="159" customFormat="1" ht="20.100000000000001" customHeight="1" x14ac:dyDescent="0.2">
      <c r="A6" s="195" t="s">
        <v>627</v>
      </c>
      <c r="B6" s="203"/>
      <c r="C6" s="203"/>
      <c r="D6" s="296">
        <v>21.283801</v>
      </c>
      <c r="E6" s="238">
        <v>21.573194000000001</v>
      </c>
      <c r="F6" s="238">
        <v>20.877234000000001</v>
      </c>
      <c r="G6" s="238">
        <v>21.003952000000002</v>
      </c>
      <c r="H6" s="238">
        <v>19.545468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  <c r="CR6" s="156"/>
    </row>
    <row r="7" spans="1:96" s="159" customFormat="1" ht="20.100000000000001" customHeight="1" x14ac:dyDescent="0.2">
      <c r="A7" s="195" t="s">
        <v>628</v>
      </c>
      <c r="B7" s="203"/>
      <c r="C7" s="203"/>
      <c r="D7" s="296">
        <v>-11.764060000000001</v>
      </c>
      <c r="E7" s="238">
        <v>-11.827875000000001</v>
      </c>
      <c r="F7" s="238">
        <v>-10.521811</v>
      </c>
      <c r="G7" s="238">
        <v>-10.943059</v>
      </c>
      <c r="H7" s="238">
        <v>-12.228624999999999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  <c r="CQ7" s="156"/>
      <c r="CR7" s="156"/>
    </row>
    <row r="8" spans="1:96" s="159" customFormat="1" ht="20.100000000000001" customHeight="1" x14ac:dyDescent="0.2">
      <c r="A8" s="155" t="s">
        <v>629</v>
      </c>
      <c r="B8" s="154"/>
      <c r="C8" s="154"/>
      <c r="D8" s="295">
        <v>1.065609</v>
      </c>
      <c r="E8" s="237">
        <v>1.000902</v>
      </c>
      <c r="F8" s="237">
        <v>1.0166519999999999</v>
      </c>
      <c r="G8" s="237">
        <v>1.268588</v>
      </c>
      <c r="H8" s="237">
        <v>1.148291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</row>
    <row r="9" spans="1:96" s="159" customFormat="1" ht="20.100000000000001" customHeight="1" x14ac:dyDescent="0.2">
      <c r="A9" s="196" t="s">
        <v>630</v>
      </c>
      <c r="B9" s="203"/>
      <c r="C9" s="203"/>
      <c r="D9" s="296">
        <v>6.4762120000000003</v>
      </c>
      <c r="E9" s="238">
        <v>4.9226299999999998</v>
      </c>
      <c r="F9" s="238">
        <v>3.0777519999999998</v>
      </c>
      <c r="G9" s="238">
        <v>7.5347910000000002</v>
      </c>
      <c r="H9" s="238">
        <v>6.4895160000000001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  <c r="CR9" s="156"/>
    </row>
    <row r="10" spans="1:96" s="159" customFormat="1" ht="20.100000000000001" customHeight="1" x14ac:dyDescent="0.2">
      <c r="A10" s="196" t="s">
        <v>631</v>
      </c>
      <c r="B10" s="203"/>
      <c r="C10" s="203"/>
      <c r="D10" s="296">
        <v>-5.4106030000000001</v>
      </c>
      <c r="E10" s="238">
        <v>-3.9217279999999999</v>
      </c>
      <c r="F10" s="238">
        <v>-2.0611000000000002</v>
      </c>
      <c r="G10" s="238">
        <v>-6.266203</v>
      </c>
      <c r="H10" s="238">
        <v>-5.3412249999999997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</row>
    <row r="11" spans="1:96" s="159" customFormat="1" ht="20.100000000000001" customHeight="1" x14ac:dyDescent="0.2">
      <c r="A11" s="178" t="s">
        <v>340</v>
      </c>
      <c r="B11" s="154"/>
      <c r="C11" s="154"/>
      <c r="D11" s="295">
        <v>-0.77185599999999999</v>
      </c>
      <c r="E11" s="237">
        <v>-1.0959129999999999</v>
      </c>
      <c r="F11" s="237">
        <v>-1.1755230000000001</v>
      </c>
      <c r="G11" s="237">
        <v>-1.1055839999999999</v>
      </c>
      <c r="H11" s="237">
        <v>0.82243299999999997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  <c r="CR11" s="156"/>
    </row>
    <row r="12" spans="1:96" s="159" customFormat="1" ht="20.100000000000001" customHeight="1" x14ac:dyDescent="0.2">
      <c r="A12" s="178" t="s">
        <v>341</v>
      </c>
      <c r="B12" s="154"/>
      <c r="C12" s="154"/>
      <c r="D12" s="295">
        <v>2.382E-3</v>
      </c>
      <c r="E12" s="237">
        <v>3.9630000000000004E-3</v>
      </c>
      <c r="F12" s="237">
        <v>0.10435899999999999</v>
      </c>
      <c r="G12" s="237">
        <v>7.5799999999999999E-4</v>
      </c>
      <c r="H12" s="237">
        <v>7.7200000000000001E-4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  <c r="CR12" s="156"/>
    </row>
    <row r="13" spans="1:96" s="159" customFormat="1" ht="20.100000000000001" customHeight="1" x14ac:dyDescent="0.2">
      <c r="A13" s="178" t="s">
        <v>632</v>
      </c>
      <c r="B13" s="154"/>
      <c r="C13" s="154"/>
      <c r="D13" s="295">
        <v>0.50156199999999995</v>
      </c>
      <c r="E13" s="237">
        <v>0.54552800000000001</v>
      </c>
      <c r="F13" s="237">
        <v>0.48744999999999999</v>
      </c>
      <c r="G13" s="237">
        <v>0.47728300000000001</v>
      </c>
      <c r="H13" s="237">
        <v>0.36062300000000003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  <c r="CR13" s="156"/>
    </row>
    <row r="14" spans="1:96" s="159" customFormat="1" ht="20.100000000000001" customHeight="1" x14ac:dyDescent="0.2">
      <c r="A14" s="178" t="s">
        <v>633</v>
      </c>
      <c r="B14" s="154"/>
      <c r="C14" s="154"/>
      <c r="D14" s="295">
        <v>0.52688500000000005</v>
      </c>
      <c r="E14" s="237">
        <v>0.39856000000000003</v>
      </c>
      <c r="F14" s="237">
        <v>0.16980000000000001</v>
      </c>
      <c r="G14" s="237">
        <v>3.0379049999999999</v>
      </c>
      <c r="H14" s="237">
        <v>-3.4636E-2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  <c r="CR14" s="156"/>
    </row>
    <row r="15" spans="1:96" s="159" customFormat="1" ht="20.100000000000001" customHeight="1" x14ac:dyDescent="0.2">
      <c r="A15" s="178" t="s">
        <v>634</v>
      </c>
      <c r="B15" s="154"/>
      <c r="C15" s="154"/>
      <c r="D15" s="295">
        <v>-1.4349890000000001</v>
      </c>
      <c r="E15" s="237">
        <v>-1.3958280000000001</v>
      </c>
      <c r="F15" s="237">
        <v>-0.55767</v>
      </c>
      <c r="G15" s="237">
        <v>-1.3036289999999999</v>
      </c>
      <c r="H15" s="237">
        <v>-0.92377600000000004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</row>
    <row r="16" spans="1:96" s="159" customFormat="1" ht="20.100000000000001" customHeight="1" thickBot="1" x14ac:dyDescent="0.25">
      <c r="A16" s="178" t="s">
        <v>635</v>
      </c>
      <c r="B16" s="154"/>
      <c r="C16" s="154"/>
      <c r="D16" s="295">
        <v>0.249864</v>
      </c>
      <c r="E16" s="237">
        <v>-1.1104320000000001</v>
      </c>
      <c r="F16" s="237">
        <v>0.33696100000000001</v>
      </c>
      <c r="G16" s="237">
        <v>-3.5659550000000002</v>
      </c>
      <c r="H16" s="237">
        <v>-0.53894399999999998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  <c r="CR16" s="156"/>
    </row>
    <row r="17" spans="1:96" s="201" customFormat="1" ht="24.95" customHeight="1" thickBot="1" x14ac:dyDescent="0.25">
      <c r="A17" s="197" t="s">
        <v>345</v>
      </c>
      <c r="B17" s="198"/>
      <c r="C17" s="154"/>
      <c r="D17" s="297">
        <v>21.830745</v>
      </c>
      <c r="E17" s="239">
        <v>20.771979999999999</v>
      </c>
      <c r="F17" s="239">
        <v>22.917947000000002</v>
      </c>
      <c r="G17" s="239">
        <v>20.728194999999999</v>
      </c>
      <c r="H17" s="239">
        <v>19.901617999999999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  <c r="CM17" s="200"/>
      <c r="CN17" s="200"/>
      <c r="CO17" s="200"/>
      <c r="CP17" s="200"/>
      <c r="CQ17" s="200"/>
      <c r="CR17" s="200"/>
    </row>
    <row r="18" spans="1:96" s="159" customFormat="1" ht="20.100000000000001" customHeight="1" x14ac:dyDescent="0.2">
      <c r="A18" s="179" t="s">
        <v>302</v>
      </c>
      <c r="B18" s="185"/>
      <c r="C18" s="154"/>
      <c r="D18" s="298">
        <v>-15.829765</v>
      </c>
      <c r="E18" s="240">
        <v>-14.799771</v>
      </c>
      <c r="F18" s="240">
        <v>-13.053345</v>
      </c>
      <c r="G18" s="240">
        <v>-14.470858</v>
      </c>
      <c r="H18" s="240">
        <v>-13.811559000000001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</row>
    <row r="19" spans="1:96" s="159" customFormat="1" ht="20.100000000000001" customHeight="1" x14ac:dyDescent="0.2">
      <c r="A19" s="178" t="s">
        <v>303</v>
      </c>
      <c r="B19" s="154"/>
      <c r="C19" s="154"/>
      <c r="D19" s="295">
        <v>-1.38046</v>
      </c>
      <c r="E19" s="237">
        <v>-2.1098270000000001</v>
      </c>
      <c r="F19" s="237">
        <v>-1.280923</v>
      </c>
      <c r="G19" s="237">
        <v>-1.3637889999999999</v>
      </c>
      <c r="H19" s="237">
        <v>-1.4451700000000001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  <c r="CR19" s="156"/>
    </row>
    <row r="20" spans="1:96" s="159" customFormat="1" ht="20.100000000000001" customHeight="1" x14ac:dyDescent="0.2">
      <c r="A20" s="196" t="s">
        <v>636</v>
      </c>
      <c r="B20" s="203"/>
      <c r="C20" s="203"/>
      <c r="D20" s="296">
        <v>-1.3818760000000001</v>
      </c>
      <c r="E20" s="238">
        <v>1.2297290000000001</v>
      </c>
      <c r="F20" s="238">
        <v>-1.336973</v>
      </c>
      <c r="G20" s="238">
        <v>-1.3370949999999999</v>
      </c>
      <c r="H20" s="238">
        <v>-1.446925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  <c r="CR20" s="156"/>
    </row>
    <row r="21" spans="1:96" s="159" customFormat="1" ht="20.100000000000001" customHeight="1" x14ac:dyDescent="0.2">
      <c r="A21" s="196" t="s">
        <v>325</v>
      </c>
      <c r="B21" s="203"/>
      <c r="C21" s="203"/>
      <c r="D21" s="296">
        <v>0</v>
      </c>
      <c r="E21" s="238">
        <v>-6.6464999999999996E-2</v>
      </c>
      <c r="F21" s="238">
        <v>0</v>
      </c>
      <c r="G21" s="238">
        <v>0</v>
      </c>
      <c r="H21" s="238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  <c r="CR21" s="156"/>
    </row>
    <row r="22" spans="1:96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  <c r="CR22" s="156"/>
    </row>
    <row r="23" spans="1:96" s="159" customFormat="1" ht="20.100000000000001" customHeight="1" x14ac:dyDescent="0.2">
      <c r="A23" s="196" t="s">
        <v>637</v>
      </c>
      <c r="B23" s="203"/>
      <c r="C23" s="203"/>
      <c r="D23" s="296">
        <v>1.4159999999999999E-3</v>
      </c>
      <c r="E23" s="238">
        <v>-3.273091</v>
      </c>
      <c r="F23" s="238">
        <v>5.6050000000000003E-2</v>
      </c>
      <c r="G23" s="238">
        <v>-2.6693999999999999E-2</v>
      </c>
      <c r="H23" s="238">
        <v>1.755E-3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  <c r="CR23" s="156"/>
    </row>
    <row r="24" spans="1:96" s="159" customFormat="1" ht="20.100000000000001" customHeight="1" thickBot="1" x14ac:dyDescent="0.25">
      <c r="A24" s="178" t="s">
        <v>638</v>
      </c>
      <c r="B24" s="154"/>
      <c r="C24" s="154"/>
      <c r="D24" s="295">
        <v>0</v>
      </c>
      <c r="E24" s="237">
        <v>0</v>
      </c>
      <c r="F24" s="237">
        <v>0</v>
      </c>
      <c r="G24" s="237">
        <v>0</v>
      </c>
      <c r="H24" s="237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  <c r="CR24" s="156"/>
    </row>
    <row r="25" spans="1:96" s="162" customFormat="1" ht="24.95" customHeight="1" thickBot="1" x14ac:dyDescent="0.25">
      <c r="A25" s="197" t="s">
        <v>346</v>
      </c>
      <c r="B25" s="198"/>
      <c r="C25" s="154"/>
      <c r="D25" s="297">
        <v>4.62052</v>
      </c>
      <c r="E25" s="239">
        <v>3.8623820000000002</v>
      </c>
      <c r="F25" s="239">
        <v>8.5836790000000001</v>
      </c>
      <c r="G25" s="239">
        <v>4.893548</v>
      </c>
      <c r="H25" s="239">
        <v>4.644889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  <c r="CR25" s="161"/>
    </row>
    <row r="26" spans="1:96" s="159" customFormat="1" ht="20.100000000000001" customHeight="1" thickBot="1" x14ac:dyDescent="0.25">
      <c r="A26" s="178" t="s">
        <v>639</v>
      </c>
      <c r="B26" s="154"/>
      <c r="C26" s="154"/>
      <c r="D26" s="295">
        <v>-0.50053999999999998</v>
      </c>
      <c r="E26" s="237">
        <v>1.4986699999999999</v>
      </c>
      <c r="F26" s="237">
        <v>-0.84428400000000003</v>
      </c>
      <c r="G26" s="237">
        <v>-0.84792400000000001</v>
      </c>
      <c r="H26" s="237">
        <v>-0.27550000000000002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  <c r="CR26" s="156"/>
    </row>
    <row r="27" spans="1:96" s="162" customFormat="1" ht="24.95" customHeight="1" thickBot="1" x14ac:dyDescent="0.25">
      <c r="A27" s="204" t="s">
        <v>348</v>
      </c>
      <c r="B27" s="205"/>
      <c r="C27" s="154"/>
      <c r="D27" s="298">
        <v>4.11998</v>
      </c>
      <c r="E27" s="240">
        <v>5.3610519999999999</v>
      </c>
      <c r="F27" s="240">
        <v>7.739395</v>
      </c>
      <c r="G27" s="240">
        <v>4.0456240000000001</v>
      </c>
      <c r="H27" s="240">
        <v>4.369389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  <c r="CR27" s="161"/>
    </row>
    <row r="28" spans="1:96" s="159" customFormat="1" ht="20.100000000000001" customHeight="1" x14ac:dyDescent="0.2">
      <c r="A28" s="202" t="s">
        <v>640</v>
      </c>
      <c r="B28" s="154"/>
      <c r="C28" s="154"/>
      <c r="D28" s="298">
        <v>0</v>
      </c>
      <c r="E28" s="240">
        <v>0</v>
      </c>
      <c r="F28" s="240">
        <v>0</v>
      </c>
      <c r="G28" s="240">
        <v>0</v>
      </c>
      <c r="H28" s="240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  <c r="CR28" s="156"/>
    </row>
    <row r="29" spans="1:96" s="159" customFormat="1" ht="20.100000000000001" customHeight="1" x14ac:dyDescent="0.2">
      <c r="A29" s="202" t="s">
        <v>353</v>
      </c>
      <c r="B29" s="154"/>
      <c r="C29" s="154"/>
      <c r="D29" s="295">
        <v>4.11998</v>
      </c>
      <c r="E29" s="237">
        <v>5.3610519999999999</v>
      </c>
      <c r="F29" s="237">
        <v>7.739395</v>
      </c>
      <c r="G29" s="237">
        <v>4.0456240000000001</v>
      </c>
      <c r="H29" s="237">
        <v>4.369389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  <c r="CR29" s="156"/>
    </row>
    <row r="30" spans="1:96" s="159" customFormat="1" ht="20.100000000000001" customHeight="1" x14ac:dyDescent="0.2">
      <c r="A30" s="248" t="s">
        <v>327</v>
      </c>
      <c r="B30" s="203"/>
      <c r="C30" s="203"/>
      <c r="D30" s="296">
        <v>2.795299</v>
      </c>
      <c r="E30" s="238">
        <v>4.2159089999999999</v>
      </c>
      <c r="F30" s="238">
        <v>5.4987709999999996</v>
      </c>
      <c r="G30" s="238">
        <v>5.0337740000000002</v>
      </c>
      <c r="H30" s="238">
        <v>2.9510299999999998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  <c r="CR30" s="156"/>
    </row>
    <row r="31" spans="1:96" s="159" customFormat="1" ht="20.100000000000001" customHeight="1" x14ac:dyDescent="0.2">
      <c r="A31" s="248" t="s">
        <v>328</v>
      </c>
      <c r="B31" s="203"/>
      <c r="C31" s="203"/>
      <c r="D31" s="296">
        <v>1.324681</v>
      </c>
      <c r="E31" s="238">
        <v>1.145143</v>
      </c>
      <c r="F31" s="238">
        <v>2.2406239999999999</v>
      </c>
      <c r="G31" s="238">
        <v>-0.98814999999999997</v>
      </c>
      <c r="H31" s="238">
        <v>1.4183589999999999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  <c r="CR31" s="156"/>
    </row>
    <row r="32" spans="1:96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  <c r="CR32" s="156"/>
    </row>
    <row r="33" spans="1:96" s="159" customFormat="1" ht="24.95" customHeight="1" x14ac:dyDescent="0.35">
      <c r="A33" s="185" t="s">
        <v>363</v>
      </c>
      <c r="B33" s="163"/>
      <c r="C33" s="163"/>
      <c r="D33" s="305">
        <v>842.25931000000003</v>
      </c>
      <c r="E33" s="243">
        <v>839</v>
      </c>
      <c r="F33" s="243">
        <v>799</v>
      </c>
      <c r="G33" s="243">
        <v>791.93015100000002</v>
      </c>
      <c r="H33" s="243">
        <v>778.668541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  <c r="CR33" s="156"/>
    </row>
    <row r="34" spans="1:96" s="159" customFormat="1" ht="24.95" customHeight="1" x14ac:dyDescent="0.35">
      <c r="A34" s="154" t="s">
        <v>362</v>
      </c>
      <c r="B34" s="117"/>
      <c r="C34" s="117"/>
      <c r="D34" s="305">
        <v>37.024543000000001</v>
      </c>
      <c r="E34" s="243">
        <v>38.978506000000003</v>
      </c>
      <c r="F34" s="243">
        <v>37.494743</v>
      </c>
      <c r="G34" s="243">
        <v>50.245460999999999</v>
      </c>
      <c r="H34" s="243">
        <v>62.587310000000002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  <c r="CR34" s="156"/>
    </row>
    <row r="35" spans="1:96" s="101" customFormat="1" ht="24.95" customHeight="1" x14ac:dyDescent="0.35">
      <c r="A35" s="186" t="s">
        <v>330</v>
      </c>
      <c r="B35" s="117"/>
      <c r="C35" s="117"/>
      <c r="D35" s="301">
        <v>124.61951123999999</v>
      </c>
      <c r="E35" s="242">
        <v>124.9460650325</v>
      </c>
      <c r="F35" s="242">
        <v>119.38318528000001</v>
      </c>
      <c r="G35" s="242">
        <v>131.45650845500001</v>
      </c>
      <c r="H35" s="242">
        <v>142.44481902250001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  <c r="CR35" s="123"/>
    </row>
    <row r="36" spans="1:96" s="101" customFormat="1" ht="24.95" customHeight="1" x14ac:dyDescent="0.35">
      <c r="A36" s="154" t="s">
        <v>349</v>
      </c>
      <c r="B36" s="117"/>
      <c r="C36" s="117"/>
      <c r="D36" s="302">
        <v>0.13</v>
      </c>
      <c r="E36" s="187">
        <v>0.16086900000000001</v>
      </c>
      <c r="F36" s="187">
        <v>0.22472</v>
      </c>
      <c r="G36" s="187">
        <v>0.121673</v>
      </c>
      <c r="H36" s="187">
        <v>0.14159099999999999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  <c r="CR36" s="123"/>
    </row>
    <row r="37" spans="1:96" s="101" customFormat="1" ht="24.95" customHeight="1" x14ac:dyDescent="0.35">
      <c r="A37" s="154" t="s">
        <v>350</v>
      </c>
      <c r="B37" s="117"/>
      <c r="C37" s="117"/>
      <c r="D37" s="302">
        <v>0.71610399999999996</v>
      </c>
      <c r="E37" s="187">
        <v>0.66441399999999995</v>
      </c>
      <c r="F37" s="187">
        <v>0.529192</v>
      </c>
      <c r="G37" s="187">
        <v>0.58045100000000005</v>
      </c>
      <c r="H37" s="187">
        <v>0.67394100000000001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  <c r="CR37" s="123"/>
    </row>
    <row r="38" spans="1:96" s="101" customFormat="1" ht="24.95" customHeight="1" x14ac:dyDescent="0.35">
      <c r="A38" s="154" t="s">
        <v>351</v>
      </c>
      <c r="B38" s="117"/>
      <c r="C38" s="117"/>
      <c r="D38" s="302">
        <v>0.95701599999999998</v>
      </c>
      <c r="E38" s="187">
        <v>0.976136</v>
      </c>
      <c r="F38" s="187">
        <v>0.96718899999999997</v>
      </c>
      <c r="G38" s="187">
        <v>0.95600099999999999</v>
      </c>
      <c r="H38" s="187">
        <v>0.97461299999999995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  <c r="CR38" s="123"/>
    </row>
    <row r="39" spans="1:96" s="101" customFormat="1" ht="24.95" customHeight="1" thickBot="1" x14ac:dyDescent="0.4">
      <c r="A39" s="188"/>
      <c r="B39" s="189"/>
      <c r="C39" s="117"/>
      <c r="D39" s="303"/>
      <c r="E39" s="190"/>
      <c r="F39" s="190"/>
      <c r="G39" s="190"/>
      <c r="H39" s="190"/>
      <c r="I39" s="102"/>
      <c r="J39" s="123"/>
      <c r="K39" s="123"/>
      <c r="L39" s="123"/>
      <c r="M39" s="207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  <c r="CR39" s="123"/>
    </row>
    <row r="40" spans="1:96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  <c r="CR40" s="123"/>
    </row>
    <row r="41" spans="1:96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  <c r="CR41" s="123"/>
    </row>
    <row r="42" spans="1:96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  <c r="CR42" s="123"/>
    </row>
    <row r="43" spans="1:96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  <c r="CR43" s="123"/>
    </row>
    <row r="44" spans="1:96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  <c r="CR44" s="123"/>
    </row>
    <row r="45" spans="1:96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  <c r="CR45" s="123"/>
    </row>
    <row r="46" spans="1:96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  <c r="CR46" s="123"/>
    </row>
    <row r="47" spans="1:96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  <c r="CR47" s="123"/>
    </row>
    <row r="48" spans="1:96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  <c r="CR48" s="123"/>
    </row>
    <row r="49" spans="1:96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  <c r="CR49" s="123"/>
    </row>
    <row r="50" spans="1:96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  <c r="CR50" s="123"/>
    </row>
    <row r="51" spans="1:96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  <c r="CR51" s="123"/>
    </row>
    <row r="52" spans="1:96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  <c r="CR52" s="123"/>
    </row>
    <row r="53" spans="1:96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  <c r="CR53" s="123"/>
    </row>
    <row r="54" spans="1:96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  <c r="CR54" s="123"/>
    </row>
    <row r="55" spans="1:96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  <c r="CR55" s="123"/>
    </row>
    <row r="56" spans="1:96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  <c r="CR56" s="123"/>
    </row>
    <row r="57" spans="1:96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  <c r="CR57" s="123"/>
    </row>
    <row r="58" spans="1:96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  <c r="CR58" s="123"/>
    </row>
    <row r="59" spans="1:96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  <c r="CR59" s="123"/>
    </row>
    <row r="60" spans="1:96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  <c r="CR60" s="123"/>
    </row>
    <row r="61" spans="1:96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  <c r="CR61" s="123"/>
    </row>
    <row r="62" spans="1:96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  <c r="CR62" s="123"/>
    </row>
    <row r="63" spans="1:96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  <c r="CR63" s="123"/>
    </row>
    <row r="64" spans="1:96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  <c r="CR64" s="123"/>
    </row>
    <row r="65" spans="1:96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  <c r="CR65" s="123"/>
    </row>
    <row r="66" spans="1:96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  <c r="CR66" s="123"/>
    </row>
    <row r="67" spans="1:96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  <c r="CR67" s="123"/>
    </row>
    <row r="68" spans="1:96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  <c r="CR68" s="123"/>
    </row>
    <row r="69" spans="1:96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  <c r="CR69" s="123"/>
    </row>
    <row r="70" spans="1:96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  <c r="CR70" s="123"/>
    </row>
    <row r="71" spans="1:96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  <c r="CR71" s="123"/>
    </row>
    <row r="72" spans="1:96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  <c r="CR72" s="123"/>
    </row>
    <row r="73" spans="1:96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  <c r="CR73" s="123"/>
    </row>
    <row r="74" spans="1:96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  <c r="CR74" s="123"/>
    </row>
    <row r="75" spans="1:96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  <c r="CR75" s="123"/>
    </row>
    <row r="76" spans="1:96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  <c r="CR76" s="123"/>
    </row>
    <row r="77" spans="1:96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  <c r="CR77" s="123"/>
    </row>
    <row r="78" spans="1:96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  <c r="CR78" s="123"/>
    </row>
    <row r="79" spans="1:96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  <c r="CR79" s="123"/>
    </row>
    <row r="80" spans="1:96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  <c r="CR80" s="123"/>
    </row>
    <row r="81" spans="1:96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  <c r="CR81" s="123"/>
    </row>
    <row r="82" spans="1:96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  <c r="CR82" s="123"/>
    </row>
    <row r="83" spans="1:96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  <c r="CR83" s="123"/>
    </row>
    <row r="84" spans="1:96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  <c r="CR84" s="123"/>
    </row>
    <row r="85" spans="1:96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  <c r="CR85" s="123"/>
    </row>
    <row r="86" spans="1:96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  <c r="CR86" s="123"/>
    </row>
    <row r="87" spans="1:96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  <c r="CR87" s="123"/>
    </row>
    <row r="88" spans="1:96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  <c r="CR88" s="123"/>
    </row>
    <row r="89" spans="1:96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  <c r="CR89" s="123"/>
    </row>
    <row r="90" spans="1:96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  <c r="CR90" s="123"/>
    </row>
    <row r="91" spans="1:96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  <c r="CR91" s="123"/>
    </row>
    <row r="92" spans="1:96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  <c r="CR92" s="123"/>
    </row>
    <row r="93" spans="1:96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  <c r="CR93" s="123"/>
    </row>
    <row r="94" spans="1:96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  <c r="CR94" s="123"/>
    </row>
    <row r="95" spans="1:96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  <c r="CR95" s="123"/>
    </row>
    <row r="96" spans="1:96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  <c r="CR96" s="123"/>
    </row>
    <row r="97" spans="1:96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  <c r="CR97" s="123"/>
    </row>
    <row r="98" spans="1:96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  <c r="CR98" s="123"/>
    </row>
    <row r="99" spans="1:96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  <c r="CR99" s="123"/>
    </row>
    <row r="100" spans="1:96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  <c r="CR100" s="123"/>
    </row>
    <row r="101" spans="1:96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  <c r="CR101" s="123"/>
    </row>
    <row r="102" spans="1:96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  <c r="CR102" s="123"/>
    </row>
    <row r="103" spans="1:96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  <c r="CR103" s="123"/>
    </row>
    <row r="104" spans="1:96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  <c r="CR104" s="123"/>
    </row>
    <row r="105" spans="1:96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  <c r="CR105" s="123"/>
    </row>
    <row r="106" spans="1:96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  <c r="CR106" s="123"/>
    </row>
    <row r="107" spans="1:96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  <c r="CR107" s="123"/>
    </row>
    <row r="108" spans="1:96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  <c r="CR108" s="123"/>
    </row>
    <row r="109" spans="1:96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  <c r="CR109" s="123"/>
    </row>
    <row r="110" spans="1:96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  <c r="CR110" s="123"/>
    </row>
    <row r="111" spans="1:96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  <c r="CR111" s="123"/>
    </row>
    <row r="112" spans="1:96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  <c r="CR112" s="123"/>
    </row>
    <row r="113" spans="1:96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  <c r="CR113" s="123"/>
    </row>
    <row r="114" spans="1:96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  <c r="CR114" s="123"/>
    </row>
    <row r="115" spans="1:96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  <c r="CR115" s="123"/>
    </row>
    <row r="116" spans="1:96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  <c r="CR116" s="123"/>
    </row>
    <row r="117" spans="1:96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  <c r="CR117" s="123"/>
    </row>
    <row r="118" spans="1:96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  <c r="CR118" s="123"/>
    </row>
    <row r="119" spans="1:96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  <c r="CR119" s="123"/>
    </row>
    <row r="120" spans="1:96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  <c r="CR120" s="123"/>
    </row>
    <row r="121" spans="1:96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  <c r="CR121" s="123"/>
    </row>
    <row r="122" spans="1:96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  <c r="CR122" s="123"/>
    </row>
    <row r="123" spans="1:96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  <c r="CR123" s="123"/>
    </row>
    <row r="124" spans="1:96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  <c r="CR124" s="123"/>
    </row>
    <row r="125" spans="1:96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  <c r="CR125" s="123"/>
    </row>
    <row r="126" spans="1:96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  <c r="CR126" s="123"/>
    </row>
    <row r="127" spans="1:96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  <c r="CR127" s="123"/>
    </row>
    <row r="128" spans="1:96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  <c r="CR128" s="123"/>
    </row>
    <row r="129" spans="1:96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  <c r="CR129" s="123"/>
    </row>
    <row r="130" spans="1:96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  <c r="CR130" s="123"/>
    </row>
    <row r="131" spans="1:96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  <c r="CR131" s="123"/>
    </row>
    <row r="132" spans="1:96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  <c r="CR132" s="123"/>
    </row>
    <row r="133" spans="1:96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  <c r="CR133" s="123"/>
    </row>
    <row r="134" spans="1:96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  <c r="CR134" s="123"/>
    </row>
    <row r="135" spans="1:96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  <c r="CR135" s="123"/>
    </row>
    <row r="136" spans="1:96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  <c r="CR136" s="123"/>
    </row>
    <row r="137" spans="1:96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  <c r="CR137" s="123"/>
    </row>
    <row r="138" spans="1:96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  <c r="CR138" s="123"/>
    </row>
    <row r="139" spans="1:96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  <c r="CR139" s="123"/>
    </row>
    <row r="140" spans="1:96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  <c r="CR140" s="123"/>
    </row>
    <row r="141" spans="1:96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  <c r="CR141" s="123"/>
    </row>
    <row r="142" spans="1:96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  <c r="CR142" s="123"/>
    </row>
    <row r="143" spans="1:96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  <c r="CR143" s="123"/>
    </row>
    <row r="144" spans="1:96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  <c r="CR144" s="123"/>
    </row>
    <row r="145" spans="1:96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  <c r="CR145" s="123"/>
    </row>
    <row r="146" spans="1:96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  <c r="CR146" s="123"/>
    </row>
    <row r="147" spans="1:96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  <c r="CR147" s="123"/>
    </row>
    <row r="148" spans="1:96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  <c r="CR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Q148"/>
  <sheetViews>
    <sheetView showGridLines="0" zoomScale="70" zoomScaleNormal="70" zoomScaleSheetLayoutView="50" workbookViewId="0">
      <selection sqref="A1:H39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2.85546875" style="117" customWidth="1"/>
    <col min="4" max="8" width="20.7109375" style="100" customWidth="1"/>
    <col min="9" max="9" width="2" style="102" customWidth="1"/>
    <col min="10" max="95" width="9.140625" style="121"/>
    <col min="96" max="16384" width="9.140625" style="93"/>
  </cols>
  <sheetData>
    <row r="1" spans="1:95" ht="46.5" x14ac:dyDescent="0.7">
      <c r="A1" s="334" t="s">
        <v>616</v>
      </c>
      <c r="B1" s="335"/>
      <c r="C1" s="182"/>
      <c r="D1" s="363"/>
      <c r="E1" s="363"/>
      <c r="F1" s="363"/>
      <c r="G1" s="363"/>
      <c r="H1" s="363"/>
      <c r="I1" s="109"/>
    </row>
    <row r="2" spans="1:95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</row>
    <row r="3" spans="1:95" s="92" customFormat="1" ht="3" customHeight="1" x14ac:dyDescent="0.35">
      <c r="A3" s="191"/>
      <c r="B3" s="106"/>
      <c r="C3" s="106"/>
      <c r="D3" s="103"/>
      <c r="E3" s="103"/>
      <c r="F3" s="103"/>
      <c r="G3" s="103"/>
      <c r="H3" s="103"/>
      <c r="I3" s="103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2"/>
      <c r="AX3" s="122"/>
      <c r="AY3" s="122"/>
      <c r="AZ3" s="122"/>
      <c r="BA3" s="122"/>
      <c r="BB3" s="122"/>
      <c r="BC3" s="122"/>
      <c r="BD3" s="122"/>
      <c r="BE3" s="122"/>
      <c r="BF3" s="122"/>
      <c r="BG3" s="122"/>
      <c r="BH3" s="122"/>
      <c r="BI3" s="122"/>
      <c r="BJ3" s="122"/>
      <c r="BK3" s="122"/>
      <c r="BL3" s="122"/>
      <c r="BM3" s="122"/>
      <c r="BN3" s="122"/>
      <c r="BO3" s="122"/>
      <c r="BP3" s="122"/>
      <c r="BQ3" s="122"/>
      <c r="BR3" s="122"/>
      <c r="BS3" s="122"/>
      <c r="BT3" s="122"/>
      <c r="BU3" s="122"/>
      <c r="BV3" s="122"/>
      <c r="BW3" s="122"/>
      <c r="BX3" s="122"/>
      <c r="BY3" s="122"/>
      <c r="BZ3" s="122"/>
      <c r="CA3" s="122"/>
      <c r="CB3" s="122"/>
      <c r="CC3" s="122"/>
      <c r="CD3" s="122"/>
      <c r="CE3" s="122"/>
      <c r="CF3" s="122"/>
      <c r="CG3" s="122"/>
      <c r="CH3" s="122"/>
      <c r="CI3" s="122"/>
      <c r="CJ3" s="122"/>
      <c r="CK3" s="122"/>
      <c r="CL3" s="122"/>
      <c r="CM3" s="122"/>
      <c r="CN3" s="122"/>
      <c r="CO3" s="122"/>
      <c r="CP3" s="122"/>
      <c r="CQ3" s="122"/>
    </row>
    <row r="4" spans="1:95" s="158" customFormat="1" ht="20.100000000000001" customHeight="1" x14ac:dyDescent="0.2">
      <c r="A4" s="177" t="s">
        <v>625</v>
      </c>
      <c r="B4" s="177"/>
      <c r="C4" s="155"/>
      <c r="D4" s="294">
        <v>66.152343999999999</v>
      </c>
      <c r="E4" s="236">
        <v>69.256831000000005</v>
      </c>
      <c r="F4" s="236">
        <v>61.130220999999999</v>
      </c>
      <c r="G4" s="236">
        <v>58.618761999999997</v>
      </c>
      <c r="H4" s="236">
        <v>54.675812999999998</v>
      </c>
      <c r="I4" s="134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57"/>
      <c r="AH4" s="157"/>
      <c r="AI4" s="157"/>
      <c r="AJ4" s="157"/>
      <c r="AK4" s="157"/>
      <c r="AL4" s="157"/>
      <c r="AM4" s="157"/>
      <c r="AN4" s="157"/>
      <c r="AO4" s="157"/>
      <c r="AP4" s="157"/>
      <c r="AQ4" s="157"/>
      <c r="AR4" s="157"/>
      <c r="AS4" s="157"/>
      <c r="AT4" s="157"/>
      <c r="AU4" s="157"/>
      <c r="AV4" s="157"/>
      <c r="AW4" s="157"/>
      <c r="AX4" s="157"/>
      <c r="AY4" s="157"/>
      <c r="AZ4" s="157"/>
      <c r="BA4" s="157"/>
      <c r="BB4" s="157"/>
      <c r="BC4" s="157"/>
      <c r="BD4" s="157"/>
      <c r="BE4" s="157"/>
      <c r="BF4" s="157"/>
      <c r="BG4" s="157"/>
      <c r="BH4" s="157"/>
      <c r="BI4" s="157"/>
      <c r="BJ4" s="157"/>
      <c r="BK4" s="157"/>
      <c r="BL4" s="157"/>
      <c r="BM4" s="157"/>
      <c r="BN4" s="157"/>
      <c r="BO4" s="157"/>
      <c r="BP4" s="157"/>
      <c r="BQ4" s="157"/>
      <c r="BR4" s="157"/>
      <c r="BS4" s="157"/>
      <c r="BT4" s="157"/>
      <c r="BU4" s="157"/>
      <c r="BV4" s="157"/>
      <c r="BW4" s="157"/>
      <c r="BX4" s="157"/>
      <c r="BY4" s="157"/>
      <c r="BZ4" s="157"/>
      <c r="CA4" s="157"/>
      <c r="CB4" s="157"/>
      <c r="CC4" s="157"/>
      <c r="CD4" s="157"/>
      <c r="CE4" s="157"/>
      <c r="CF4" s="157"/>
      <c r="CG4" s="157"/>
      <c r="CH4" s="157"/>
      <c r="CI4" s="157"/>
      <c r="CJ4" s="157"/>
      <c r="CK4" s="157"/>
      <c r="CL4" s="157"/>
      <c r="CM4" s="157"/>
      <c r="CN4" s="157"/>
      <c r="CO4" s="157"/>
      <c r="CP4" s="157"/>
      <c r="CQ4" s="157"/>
    </row>
    <row r="5" spans="1:95" s="159" customFormat="1" ht="20.100000000000001" customHeight="1" x14ac:dyDescent="0.2">
      <c r="A5" s="155" t="s">
        <v>626</v>
      </c>
      <c r="B5" s="154"/>
      <c r="C5" s="154"/>
      <c r="D5" s="295">
        <v>0</v>
      </c>
      <c r="E5" s="237">
        <v>0</v>
      </c>
      <c r="F5" s="237">
        <v>0</v>
      </c>
      <c r="G5" s="237">
        <v>0</v>
      </c>
      <c r="H5" s="237">
        <v>0</v>
      </c>
      <c r="I5" s="134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</row>
    <row r="6" spans="1:95" s="159" customFormat="1" ht="20.100000000000001" customHeight="1" x14ac:dyDescent="0.2">
      <c r="A6" s="195" t="s">
        <v>627</v>
      </c>
      <c r="B6" s="203"/>
      <c r="C6" s="203"/>
      <c r="D6" s="296">
        <v>0</v>
      </c>
      <c r="E6" s="238">
        <v>0</v>
      </c>
      <c r="F6" s="238">
        <v>0</v>
      </c>
      <c r="G6" s="238">
        <v>0</v>
      </c>
      <c r="H6" s="238">
        <v>0</v>
      </c>
      <c r="I6" s="134"/>
      <c r="J6" s="156"/>
      <c r="K6" s="156"/>
      <c r="L6" s="156"/>
      <c r="M6" s="156"/>
      <c r="N6" s="156"/>
      <c r="O6" s="156"/>
      <c r="P6" s="156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56"/>
      <c r="AC6" s="156"/>
      <c r="AD6" s="156"/>
      <c r="AE6" s="156"/>
      <c r="AF6" s="156"/>
      <c r="AG6" s="156"/>
      <c r="AH6" s="156"/>
      <c r="AI6" s="156"/>
      <c r="AJ6" s="156"/>
      <c r="AK6" s="156"/>
      <c r="AL6" s="156"/>
      <c r="AM6" s="156"/>
      <c r="AN6" s="156"/>
      <c r="AO6" s="156"/>
      <c r="AP6" s="156"/>
      <c r="AQ6" s="156"/>
      <c r="AR6" s="156"/>
      <c r="AS6" s="156"/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6"/>
      <c r="CD6" s="156"/>
      <c r="CE6" s="156"/>
      <c r="CF6" s="156"/>
      <c r="CG6" s="156"/>
      <c r="CH6" s="156"/>
      <c r="CI6" s="156"/>
      <c r="CJ6" s="156"/>
      <c r="CK6" s="156"/>
      <c r="CL6" s="156"/>
      <c r="CM6" s="156"/>
      <c r="CN6" s="156"/>
      <c r="CO6" s="156"/>
      <c r="CP6" s="156"/>
      <c r="CQ6" s="156"/>
    </row>
    <row r="7" spans="1:95" s="159" customFormat="1" ht="20.100000000000001" customHeight="1" x14ac:dyDescent="0.2">
      <c r="A7" s="195" t="s">
        <v>628</v>
      </c>
      <c r="B7" s="203"/>
      <c r="C7" s="203"/>
      <c r="D7" s="296">
        <v>0</v>
      </c>
      <c r="E7" s="238">
        <v>0</v>
      </c>
      <c r="F7" s="238">
        <v>0</v>
      </c>
      <c r="G7" s="238">
        <v>0</v>
      </c>
      <c r="H7" s="238">
        <v>0</v>
      </c>
      <c r="I7" s="134"/>
      <c r="J7" s="156"/>
      <c r="K7" s="156"/>
      <c r="L7" s="156"/>
      <c r="M7" s="156"/>
      <c r="N7" s="156"/>
      <c r="O7" s="156"/>
      <c r="P7" s="156"/>
      <c r="Q7" s="156"/>
      <c r="R7" s="156"/>
      <c r="S7" s="156"/>
      <c r="T7" s="156"/>
      <c r="U7" s="156"/>
      <c r="V7" s="156"/>
      <c r="W7" s="156"/>
      <c r="X7" s="156"/>
      <c r="Y7" s="156"/>
      <c r="Z7" s="156"/>
      <c r="AA7" s="156"/>
      <c r="AB7" s="156"/>
      <c r="AC7" s="156"/>
      <c r="AD7" s="156"/>
      <c r="AE7" s="156"/>
      <c r="AF7" s="156"/>
      <c r="AG7" s="156"/>
      <c r="AH7" s="156"/>
      <c r="AI7" s="156"/>
      <c r="AJ7" s="156"/>
      <c r="AK7" s="156"/>
      <c r="AL7" s="156"/>
      <c r="AM7" s="156"/>
      <c r="AN7" s="156"/>
      <c r="AO7" s="156"/>
      <c r="AP7" s="156"/>
      <c r="AQ7" s="156"/>
      <c r="AR7" s="156"/>
      <c r="AS7" s="156"/>
      <c r="AT7" s="156"/>
      <c r="AU7" s="156"/>
      <c r="AV7" s="156"/>
      <c r="AW7" s="156"/>
      <c r="AX7" s="156"/>
      <c r="AY7" s="156"/>
      <c r="AZ7" s="156"/>
      <c r="BA7" s="156"/>
      <c r="BB7" s="156"/>
      <c r="BC7" s="156"/>
      <c r="BD7" s="156"/>
      <c r="BE7" s="156"/>
      <c r="BF7" s="156"/>
      <c r="BG7" s="156"/>
      <c r="BH7" s="156"/>
      <c r="BI7" s="156"/>
      <c r="BJ7" s="156"/>
      <c r="BK7" s="156"/>
      <c r="BL7" s="156"/>
      <c r="BM7" s="156"/>
      <c r="BN7" s="156"/>
      <c r="BO7" s="156"/>
      <c r="BP7" s="156"/>
      <c r="BQ7" s="156"/>
      <c r="BR7" s="156"/>
      <c r="BS7" s="156"/>
      <c r="BT7" s="156"/>
      <c r="BU7" s="156"/>
      <c r="BV7" s="156"/>
      <c r="BW7" s="156"/>
      <c r="BX7" s="156"/>
      <c r="BY7" s="156"/>
      <c r="BZ7" s="156"/>
      <c r="CA7" s="156"/>
      <c r="CB7" s="156"/>
      <c r="CC7" s="156"/>
      <c r="CD7" s="156"/>
      <c r="CE7" s="156"/>
      <c r="CF7" s="156"/>
      <c r="CG7" s="156"/>
      <c r="CH7" s="156"/>
      <c r="CI7" s="156"/>
      <c r="CJ7" s="156"/>
      <c r="CK7" s="156"/>
      <c r="CL7" s="156"/>
      <c r="CM7" s="156"/>
      <c r="CN7" s="156"/>
      <c r="CO7" s="156"/>
      <c r="CP7" s="156"/>
      <c r="CQ7" s="156"/>
    </row>
    <row r="8" spans="1:95" s="159" customFormat="1" ht="20.100000000000001" customHeight="1" x14ac:dyDescent="0.2">
      <c r="A8" s="155" t="s">
        <v>629</v>
      </c>
      <c r="B8" s="154"/>
      <c r="C8" s="154"/>
      <c r="D8" s="295">
        <v>0</v>
      </c>
      <c r="E8" s="237">
        <v>0</v>
      </c>
      <c r="F8" s="237">
        <v>0</v>
      </c>
      <c r="G8" s="237">
        <v>0</v>
      </c>
      <c r="H8" s="237">
        <v>0</v>
      </c>
      <c r="I8" s="134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156"/>
      <c r="U8" s="156"/>
      <c r="V8" s="156"/>
      <c r="W8" s="156"/>
      <c r="X8" s="156"/>
      <c r="Y8" s="156"/>
      <c r="Z8" s="156"/>
      <c r="AA8" s="156"/>
      <c r="AB8" s="156"/>
      <c r="AC8" s="156"/>
      <c r="AD8" s="156"/>
      <c r="AE8" s="156"/>
      <c r="AF8" s="156"/>
      <c r="AG8" s="156"/>
      <c r="AH8" s="156"/>
      <c r="AI8" s="156"/>
      <c r="AJ8" s="156"/>
      <c r="AK8" s="156"/>
      <c r="AL8" s="156"/>
      <c r="AM8" s="156"/>
      <c r="AN8" s="156"/>
      <c r="AO8" s="156"/>
      <c r="AP8" s="156"/>
      <c r="AQ8" s="156"/>
      <c r="AR8" s="156"/>
      <c r="AS8" s="156"/>
      <c r="AT8" s="156"/>
      <c r="AU8" s="156"/>
      <c r="AV8" s="156"/>
      <c r="AW8" s="156"/>
      <c r="AX8" s="156"/>
      <c r="AY8" s="156"/>
      <c r="AZ8" s="156"/>
      <c r="BA8" s="156"/>
      <c r="BB8" s="156"/>
      <c r="BC8" s="156"/>
      <c r="BD8" s="156"/>
      <c r="BE8" s="156"/>
      <c r="BF8" s="156"/>
      <c r="BG8" s="156"/>
      <c r="BH8" s="156"/>
      <c r="BI8" s="156"/>
      <c r="BJ8" s="156"/>
      <c r="BK8" s="156"/>
      <c r="BL8" s="156"/>
      <c r="BM8" s="156"/>
      <c r="BN8" s="156"/>
      <c r="BO8" s="156"/>
      <c r="BP8" s="156"/>
      <c r="BQ8" s="156"/>
      <c r="BR8" s="156"/>
      <c r="BS8" s="156"/>
      <c r="BT8" s="156"/>
      <c r="BU8" s="156"/>
      <c r="BV8" s="156"/>
      <c r="BW8" s="156"/>
      <c r="BX8" s="156"/>
      <c r="BY8" s="156"/>
      <c r="BZ8" s="156"/>
      <c r="CA8" s="156"/>
      <c r="CB8" s="156"/>
      <c r="CC8" s="156"/>
      <c r="CD8" s="156"/>
      <c r="CE8" s="156"/>
      <c r="CF8" s="156"/>
      <c r="CG8" s="156"/>
      <c r="CH8" s="156"/>
      <c r="CI8" s="156"/>
      <c r="CJ8" s="156"/>
      <c r="CK8" s="156"/>
      <c r="CL8" s="156"/>
      <c r="CM8" s="156"/>
      <c r="CN8" s="156"/>
      <c r="CO8" s="156"/>
      <c r="CP8" s="156"/>
      <c r="CQ8" s="156"/>
    </row>
    <row r="9" spans="1:95" s="159" customFormat="1" ht="20.100000000000001" customHeight="1" x14ac:dyDescent="0.2">
      <c r="A9" s="196" t="s">
        <v>630</v>
      </c>
      <c r="B9" s="203"/>
      <c r="C9" s="203"/>
      <c r="D9" s="296">
        <v>0</v>
      </c>
      <c r="E9" s="238">
        <v>0</v>
      </c>
      <c r="F9" s="238">
        <v>0</v>
      </c>
      <c r="G9" s="238">
        <v>0</v>
      </c>
      <c r="H9" s="238">
        <v>0</v>
      </c>
      <c r="I9" s="134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6"/>
      <c r="AZ9" s="156"/>
      <c r="BA9" s="156"/>
      <c r="BB9" s="156"/>
      <c r="BC9" s="156"/>
      <c r="BD9" s="156"/>
      <c r="BE9" s="156"/>
      <c r="BF9" s="156"/>
      <c r="BG9" s="156"/>
      <c r="BH9" s="156"/>
      <c r="BI9" s="156"/>
      <c r="BJ9" s="156"/>
      <c r="BK9" s="156"/>
      <c r="BL9" s="156"/>
      <c r="BM9" s="156"/>
      <c r="BN9" s="156"/>
      <c r="BO9" s="156"/>
      <c r="BP9" s="156"/>
      <c r="BQ9" s="156"/>
      <c r="BR9" s="156"/>
      <c r="BS9" s="156"/>
      <c r="BT9" s="156"/>
      <c r="BU9" s="156"/>
      <c r="BV9" s="156"/>
      <c r="BW9" s="156"/>
      <c r="BX9" s="156"/>
      <c r="BY9" s="156"/>
      <c r="BZ9" s="156"/>
      <c r="CA9" s="156"/>
      <c r="CB9" s="156"/>
      <c r="CC9" s="156"/>
      <c r="CD9" s="156"/>
      <c r="CE9" s="156"/>
      <c r="CF9" s="156"/>
      <c r="CG9" s="156"/>
      <c r="CH9" s="156"/>
      <c r="CI9" s="156"/>
      <c r="CJ9" s="156"/>
      <c r="CK9" s="156"/>
      <c r="CL9" s="156"/>
      <c r="CM9" s="156"/>
      <c r="CN9" s="156"/>
      <c r="CO9" s="156"/>
      <c r="CP9" s="156"/>
      <c r="CQ9" s="156"/>
    </row>
    <row r="10" spans="1:95" s="159" customFormat="1" ht="20.100000000000001" customHeight="1" x14ac:dyDescent="0.2">
      <c r="A10" s="196" t="s">
        <v>631</v>
      </c>
      <c r="B10" s="203"/>
      <c r="C10" s="203"/>
      <c r="D10" s="296">
        <v>0</v>
      </c>
      <c r="E10" s="238">
        <v>0</v>
      </c>
      <c r="F10" s="238">
        <v>0</v>
      </c>
      <c r="G10" s="238">
        <v>0</v>
      </c>
      <c r="H10" s="238">
        <v>0</v>
      </c>
      <c r="I10" s="134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</row>
    <row r="11" spans="1:95" s="159" customFormat="1" ht="20.100000000000001" customHeight="1" x14ac:dyDescent="0.2">
      <c r="A11" s="178" t="s">
        <v>340</v>
      </c>
      <c r="B11" s="154"/>
      <c r="C11" s="154"/>
      <c r="D11" s="295">
        <v>0</v>
      </c>
      <c r="E11" s="237">
        <v>0</v>
      </c>
      <c r="F11" s="237">
        <v>0</v>
      </c>
      <c r="G11" s="237">
        <v>0</v>
      </c>
      <c r="H11" s="237">
        <v>0</v>
      </c>
      <c r="I11" s="134"/>
      <c r="J11" s="156"/>
      <c r="K11" s="156"/>
      <c r="L11" s="156"/>
      <c r="M11" s="156"/>
      <c r="N11" s="156"/>
      <c r="O11" s="156"/>
      <c r="P11" s="156"/>
      <c r="Q11" s="156"/>
      <c r="R11" s="156"/>
      <c r="S11" s="156"/>
      <c r="T11" s="156"/>
      <c r="U11" s="156"/>
      <c r="V11" s="156"/>
      <c r="W11" s="156"/>
      <c r="X11" s="156"/>
      <c r="Y11" s="156"/>
      <c r="Z11" s="156"/>
      <c r="AA11" s="156"/>
      <c r="AB11" s="156"/>
      <c r="AC11" s="156"/>
      <c r="AD11" s="156"/>
      <c r="AE11" s="156"/>
      <c r="AF11" s="156"/>
      <c r="AG11" s="156"/>
      <c r="AH11" s="156"/>
      <c r="AI11" s="156"/>
      <c r="AJ11" s="156"/>
      <c r="AK11" s="156"/>
      <c r="AL11" s="156"/>
      <c r="AM11" s="156"/>
      <c r="AN11" s="156"/>
      <c r="AO11" s="156"/>
      <c r="AP11" s="156"/>
      <c r="AQ11" s="156"/>
      <c r="AR11" s="156"/>
      <c r="AS11" s="156"/>
      <c r="AT11" s="156"/>
      <c r="AU11" s="156"/>
      <c r="AV11" s="156"/>
      <c r="AW11" s="156"/>
      <c r="AX11" s="156"/>
      <c r="AY11" s="156"/>
      <c r="AZ11" s="156"/>
      <c r="BA11" s="156"/>
      <c r="BB11" s="156"/>
      <c r="BC11" s="156"/>
      <c r="BD11" s="156"/>
      <c r="BE11" s="156"/>
      <c r="BF11" s="156"/>
      <c r="BG11" s="156"/>
      <c r="BH11" s="156"/>
      <c r="BI11" s="156"/>
      <c r="BJ11" s="156"/>
      <c r="BK11" s="156"/>
      <c r="BL11" s="156"/>
      <c r="BM11" s="156"/>
      <c r="BN11" s="156"/>
      <c r="BO11" s="156"/>
      <c r="BP11" s="156"/>
      <c r="BQ11" s="156"/>
      <c r="BR11" s="156"/>
      <c r="BS11" s="156"/>
      <c r="BT11" s="156"/>
      <c r="BU11" s="156"/>
      <c r="BV11" s="156"/>
      <c r="BW11" s="156"/>
      <c r="BX11" s="156"/>
      <c r="BY11" s="156"/>
      <c r="BZ11" s="156"/>
      <c r="CA11" s="156"/>
      <c r="CB11" s="156"/>
      <c r="CC11" s="156"/>
      <c r="CD11" s="156"/>
      <c r="CE11" s="156"/>
      <c r="CF11" s="156"/>
      <c r="CG11" s="156"/>
      <c r="CH11" s="156"/>
      <c r="CI11" s="156"/>
      <c r="CJ11" s="156"/>
      <c r="CK11" s="156"/>
      <c r="CL11" s="156"/>
      <c r="CM11" s="156"/>
      <c r="CN11" s="156"/>
      <c r="CO11" s="156"/>
      <c r="CP11" s="156"/>
      <c r="CQ11" s="156"/>
    </row>
    <row r="12" spans="1:95" s="159" customFormat="1" ht="20.100000000000001" customHeight="1" x14ac:dyDescent="0.2">
      <c r="A12" s="178" t="s">
        <v>341</v>
      </c>
      <c r="B12" s="154"/>
      <c r="C12" s="154"/>
      <c r="D12" s="295">
        <v>0</v>
      </c>
      <c r="E12" s="237">
        <v>0.11509999999999999</v>
      </c>
      <c r="F12" s="237">
        <v>0</v>
      </c>
      <c r="G12" s="237">
        <v>0.05</v>
      </c>
      <c r="H12" s="237">
        <v>2.1700000000000001E-2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</row>
    <row r="13" spans="1:95" s="159" customFormat="1" ht="20.100000000000001" customHeight="1" x14ac:dyDescent="0.2">
      <c r="A13" s="178" t="s">
        <v>632</v>
      </c>
      <c r="B13" s="154"/>
      <c r="C13" s="154"/>
      <c r="D13" s="295">
        <v>4.8631719999999996</v>
      </c>
      <c r="E13" s="237">
        <v>6.715096</v>
      </c>
      <c r="F13" s="237">
        <v>-8.9609369999999995</v>
      </c>
      <c r="G13" s="237">
        <v>6.3807710000000002</v>
      </c>
      <c r="H13" s="237">
        <v>2.3315160000000001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</row>
    <row r="14" spans="1:95" s="159" customFormat="1" ht="20.100000000000001" customHeight="1" x14ac:dyDescent="0.2">
      <c r="A14" s="178" t="s">
        <v>633</v>
      </c>
      <c r="B14" s="154"/>
      <c r="C14" s="154"/>
      <c r="D14" s="295">
        <v>0</v>
      </c>
      <c r="E14" s="237">
        <v>0</v>
      </c>
      <c r="F14" s="237">
        <v>0</v>
      </c>
      <c r="G14" s="237">
        <v>0</v>
      </c>
      <c r="H14" s="237">
        <v>0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</row>
    <row r="15" spans="1:95" s="159" customFormat="1" ht="20.100000000000001" customHeight="1" x14ac:dyDescent="0.2">
      <c r="A15" s="178" t="s">
        <v>634</v>
      </c>
      <c r="B15" s="154"/>
      <c r="C15" s="154"/>
      <c r="D15" s="295">
        <v>-0.39725700000000003</v>
      </c>
      <c r="E15" s="237">
        <v>-0.57267900000000005</v>
      </c>
      <c r="F15" s="237">
        <v>0.24951599999999999</v>
      </c>
      <c r="G15" s="237">
        <v>-0.202432</v>
      </c>
      <c r="H15" s="237">
        <v>-0.18881100000000001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</row>
    <row r="16" spans="1:95" s="159" customFormat="1" ht="20.100000000000001" customHeight="1" thickBot="1" x14ac:dyDescent="0.25">
      <c r="A16" s="178" t="s">
        <v>635</v>
      </c>
      <c r="B16" s="154"/>
      <c r="C16" s="154"/>
      <c r="D16" s="295">
        <v>-7.1240000000000001E-3</v>
      </c>
      <c r="E16" s="237">
        <v>-0.62907000000000002</v>
      </c>
      <c r="F16" s="237">
        <v>-3.9033289999999998</v>
      </c>
      <c r="G16" s="237">
        <v>-8.7000000000000001E-5</v>
      </c>
      <c r="H16" s="237">
        <v>0.42630200000000001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</row>
    <row r="17" spans="1:95" s="201" customFormat="1" ht="24.95" customHeight="1" thickBot="1" x14ac:dyDescent="0.25">
      <c r="A17" s="197" t="s">
        <v>345</v>
      </c>
      <c r="B17" s="198"/>
      <c r="C17" s="154"/>
      <c r="D17" s="297">
        <v>70.611135000000004</v>
      </c>
      <c r="E17" s="239">
        <v>74.885278</v>
      </c>
      <c r="F17" s="239">
        <v>48.515470999999998</v>
      </c>
      <c r="G17" s="239">
        <v>64.847014000000001</v>
      </c>
      <c r="H17" s="239">
        <v>57.26652</v>
      </c>
      <c r="I17" s="199"/>
      <c r="J17" s="200"/>
      <c r="K17" s="200"/>
      <c r="L17" s="200"/>
      <c r="M17" s="200"/>
      <c r="N17" s="200"/>
      <c r="O17" s="200"/>
      <c r="P17" s="200"/>
      <c r="Q17" s="200"/>
      <c r="R17" s="200"/>
      <c r="S17" s="200"/>
      <c r="T17" s="200"/>
      <c r="U17" s="20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  <c r="AK17" s="200"/>
      <c r="AL17" s="200"/>
      <c r="AM17" s="200"/>
      <c r="AN17" s="200"/>
      <c r="AO17" s="200"/>
      <c r="AP17" s="200"/>
      <c r="AQ17" s="200"/>
      <c r="AR17" s="200"/>
      <c r="AS17" s="200"/>
      <c r="AT17" s="200"/>
      <c r="AU17" s="200"/>
      <c r="AV17" s="200"/>
      <c r="AW17" s="200"/>
      <c r="AX17" s="200"/>
      <c r="AY17" s="200"/>
      <c r="AZ17" s="200"/>
      <c r="BA17" s="200"/>
      <c r="BB17" s="200"/>
      <c r="BC17" s="200"/>
      <c r="BD17" s="200"/>
      <c r="BE17" s="200"/>
      <c r="BF17" s="200"/>
      <c r="BG17" s="200"/>
      <c r="BH17" s="200"/>
      <c r="BI17" s="200"/>
      <c r="BJ17" s="200"/>
      <c r="BK17" s="200"/>
      <c r="BL17" s="200"/>
      <c r="BM17" s="200"/>
      <c r="BN17" s="200"/>
      <c r="BO17" s="200"/>
      <c r="BP17" s="200"/>
      <c r="BQ17" s="200"/>
      <c r="BR17" s="200"/>
      <c r="BS17" s="200"/>
      <c r="BT17" s="200"/>
      <c r="BU17" s="200"/>
      <c r="BV17" s="200"/>
      <c r="BW17" s="200"/>
      <c r="BX17" s="200"/>
      <c r="BY17" s="200"/>
      <c r="BZ17" s="200"/>
      <c r="CA17" s="200"/>
      <c r="CB17" s="200"/>
      <c r="CC17" s="200"/>
      <c r="CD17" s="200"/>
      <c r="CE17" s="200"/>
      <c r="CF17" s="200"/>
      <c r="CG17" s="200"/>
      <c r="CH17" s="200"/>
      <c r="CI17" s="200"/>
      <c r="CJ17" s="200"/>
      <c r="CK17" s="200"/>
      <c r="CL17" s="200"/>
      <c r="CM17" s="200"/>
      <c r="CN17" s="200"/>
      <c r="CO17" s="200"/>
      <c r="CP17" s="200"/>
      <c r="CQ17" s="200"/>
    </row>
    <row r="18" spans="1:95" s="159" customFormat="1" ht="20.100000000000001" customHeight="1" x14ac:dyDescent="0.2">
      <c r="A18" s="179" t="s">
        <v>302</v>
      </c>
      <c r="B18" s="185"/>
      <c r="C18" s="154"/>
      <c r="D18" s="298">
        <v>-44.368639000000002</v>
      </c>
      <c r="E18" s="240">
        <v>-36.445160000000001</v>
      </c>
      <c r="F18" s="240">
        <v>-40.304439000000002</v>
      </c>
      <c r="G18" s="240">
        <v>-37.468885</v>
      </c>
      <c r="H18" s="240">
        <v>-39.312382999999997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</row>
    <row r="19" spans="1:95" s="159" customFormat="1" ht="20.100000000000001" customHeight="1" x14ac:dyDescent="0.2">
      <c r="A19" s="178" t="s">
        <v>303</v>
      </c>
      <c r="B19" s="154"/>
      <c r="C19" s="154"/>
      <c r="D19" s="295">
        <v>49.814763999999997</v>
      </c>
      <c r="E19" s="237">
        <v>12.451444</v>
      </c>
      <c r="F19" s="237">
        <v>27.286709999999999</v>
      </c>
      <c r="G19" s="237">
        <v>0.73151299999999997</v>
      </c>
      <c r="H19" s="237">
        <v>3.44367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</row>
    <row r="20" spans="1:95" s="159" customFormat="1" ht="20.100000000000001" customHeight="1" x14ac:dyDescent="0.2">
      <c r="A20" s="196" t="s">
        <v>636</v>
      </c>
      <c r="B20" s="203"/>
      <c r="C20" s="203"/>
      <c r="D20" s="296">
        <v>49.808027000000003</v>
      </c>
      <c r="E20" s="238">
        <v>12.473755000000001</v>
      </c>
      <c r="F20" s="238">
        <v>28.099426999999999</v>
      </c>
      <c r="G20" s="238">
        <v>0.73312600000000006</v>
      </c>
      <c r="H20" s="238">
        <v>3.3963220000000001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</row>
    <row r="21" spans="1:95" s="159" customFormat="1" ht="20.100000000000001" customHeight="1" x14ac:dyDescent="0.2">
      <c r="A21" s="196" t="s">
        <v>325</v>
      </c>
      <c r="B21" s="203"/>
      <c r="C21" s="203"/>
      <c r="D21" s="296">
        <v>0</v>
      </c>
      <c r="E21" s="238">
        <v>0</v>
      </c>
      <c r="F21" s="238">
        <v>0</v>
      </c>
      <c r="G21" s="238">
        <v>0</v>
      </c>
      <c r="H21" s="238">
        <v>0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</row>
    <row r="22" spans="1:95" s="159" customFormat="1" ht="20.100000000000001" customHeight="1" x14ac:dyDescent="0.2">
      <c r="A22" s="196" t="s">
        <v>326</v>
      </c>
      <c r="B22" s="203"/>
      <c r="C22" s="203"/>
      <c r="D22" s="296">
        <v>0</v>
      </c>
      <c r="E22" s="238">
        <v>0</v>
      </c>
      <c r="F22" s="238">
        <v>0</v>
      </c>
      <c r="G22" s="238">
        <v>0</v>
      </c>
      <c r="H22" s="238">
        <v>0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</row>
    <row r="23" spans="1:95" s="159" customFormat="1" ht="20.100000000000001" customHeight="1" x14ac:dyDescent="0.2">
      <c r="A23" s="196" t="s">
        <v>637</v>
      </c>
      <c r="B23" s="203"/>
      <c r="C23" s="203"/>
      <c r="D23" s="296">
        <v>6.7369999999999999E-3</v>
      </c>
      <c r="E23" s="238">
        <v>-2.2311000000000001E-2</v>
      </c>
      <c r="F23" s="238">
        <v>-0.81271700000000002</v>
      </c>
      <c r="G23" s="238">
        <v>-1.6130000000000001E-3</v>
      </c>
      <c r="H23" s="238">
        <v>4.7348000000000001E-2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</row>
    <row r="24" spans="1:95" s="159" customFormat="1" ht="20.100000000000001" customHeight="1" thickBot="1" x14ac:dyDescent="0.25">
      <c r="A24" s="178" t="s">
        <v>638</v>
      </c>
      <c r="B24" s="154"/>
      <c r="C24" s="154"/>
      <c r="D24" s="295">
        <v>0</v>
      </c>
      <c r="E24" s="237">
        <v>0</v>
      </c>
      <c r="F24" s="237">
        <v>0</v>
      </c>
      <c r="G24" s="237">
        <v>0</v>
      </c>
      <c r="H24" s="237">
        <v>0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</row>
    <row r="25" spans="1:95" s="162" customFormat="1" ht="24.95" customHeight="1" thickBot="1" x14ac:dyDescent="0.25">
      <c r="A25" s="197" t="s">
        <v>346</v>
      </c>
      <c r="B25" s="198"/>
      <c r="C25" s="154"/>
      <c r="D25" s="297">
        <v>76.057259999999999</v>
      </c>
      <c r="E25" s="239">
        <v>50.891562</v>
      </c>
      <c r="F25" s="239">
        <v>35.497742000000002</v>
      </c>
      <c r="G25" s="239">
        <v>28.109642000000001</v>
      </c>
      <c r="H25" s="239">
        <v>21.397807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</row>
    <row r="26" spans="1:95" s="159" customFormat="1" ht="20.100000000000001" customHeight="1" thickBot="1" x14ac:dyDescent="0.25">
      <c r="A26" s="178" t="s">
        <v>639</v>
      </c>
      <c r="B26" s="154"/>
      <c r="C26" s="154"/>
      <c r="D26" s="295">
        <v>-9.5071490000000001</v>
      </c>
      <c r="E26" s="237">
        <v>44.413767999999997</v>
      </c>
      <c r="F26" s="237">
        <v>1.1086659999999999</v>
      </c>
      <c r="G26" s="237">
        <v>1.427386</v>
      </c>
      <c r="H26" s="237">
        <v>1.60005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</row>
    <row r="27" spans="1:95" s="162" customFormat="1" ht="24.95" customHeight="1" thickBot="1" x14ac:dyDescent="0.25">
      <c r="A27" s="204" t="s">
        <v>348</v>
      </c>
      <c r="B27" s="205"/>
      <c r="C27" s="154"/>
      <c r="D27" s="298">
        <v>66.550111000000001</v>
      </c>
      <c r="E27" s="240">
        <v>95.305329999999998</v>
      </c>
      <c r="F27" s="240">
        <v>36.606408000000002</v>
      </c>
      <c r="G27" s="240">
        <v>29.537027999999999</v>
      </c>
      <c r="H27" s="240">
        <v>22.997857</v>
      </c>
      <c r="I27" s="160"/>
      <c r="J27" s="161"/>
      <c r="K27" s="161"/>
      <c r="L27" s="161"/>
      <c r="M27" s="161"/>
      <c r="N27" s="161"/>
      <c r="O27" s="161"/>
      <c r="P27" s="161"/>
      <c r="Q27" s="161"/>
      <c r="R27" s="161"/>
      <c r="S27" s="161"/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61"/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1"/>
      <c r="BK27" s="161"/>
      <c r="BL27" s="161"/>
      <c r="BM27" s="161"/>
      <c r="BN27" s="161"/>
      <c r="BO27" s="161"/>
      <c r="BP27" s="161"/>
      <c r="BQ27" s="161"/>
      <c r="BR27" s="161"/>
      <c r="BS27" s="161"/>
      <c r="BT27" s="161"/>
      <c r="BU27" s="161"/>
      <c r="BV27" s="161"/>
      <c r="BW27" s="161"/>
      <c r="BX27" s="161"/>
      <c r="BY27" s="161"/>
      <c r="BZ27" s="161"/>
      <c r="CA27" s="161"/>
      <c r="CB27" s="161"/>
      <c r="CC27" s="161"/>
      <c r="CD27" s="161"/>
      <c r="CE27" s="161"/>
      <c r="CF27" s="161"/>
      <c r="CG27" s="161"/>
      <c r="CH27" s="161"/>
      <c r="CI27" s="161"/>
      <c r="CJ27" s="161"/>
      <c r="CK27" s="161"/>
      <c r="CL27" s="161"/>
      <c r="CM27" s="161"/>
      <c r="CN27" s="161"/>
      <c r="CO27" s="161"/>
      <c r="CP27" s="161"/>
      <c r="CQ27" s="161"/>
    </row>
    <row r="28" spans="1:95" s="159" customFormat="1" ht="20.100000000000001" customHeight="1" x14ac:dyDescent="0.2">
      <c r="A28" s="202" t="s">
        <v>640</v>
      </c>
      <c r="B28" s="154"/>
      <c r="C28" s="154"/>
      <c r="D28" s="298">
        <v>0</v>
      </c>
      <c r="E28" s="240">
        <v>0</v>
      </c>
      <c r="F28" s="240">
        <v>0</v>
      </c>
      <c r="G28" s="240">
        <v>0</v>
      </c>
      <c r="H28" s="240">
        <v>0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</row>
    <row r="29" spans="1:95" s="159" customFormat="1" ht="20.100000000000001" customHeight="1" x14ac:dyDescent="0.2">
      <c r="A29" s="202" t="s">
        <v>353</v>
      </c>
      <c r="B29" s="154"/>
      <c r="C29" s="154"/>
      <c r="D29" s="295">
        <v>66.550111000000001</v>
      </c>
      <c r="E29" s="237">
        <v>95.305329999999998</v>
      </c>
      <c r="F29" s="237">
        <v>36.606408000000002</v>
      </c>
      <c r="G29" s="237">
        <v>29.537027999999999</v>
      </c>
      <c r="H29" s="237">
        <v>22.997857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</row>
    <row r="30" spans="1:95" s="159" customFormat="1" ht="20.100000000000001" customHeight="1" x14ac:dyDescent="0.2">
      <c r="A30" s="249" t="s">
        <v>327</v>
      </c>
      <c r="B30" s="203"/>
      <c r="C30" s="203"/>
      <c r="D30" s="296">
        <v>66.550111000000001</v>
      </c>
      <c r="E30" s="238">
        <v>95.305329999999998</v>
      </c>
      <c r="F30" s="238">
        <v>36.606408000000002</v>
      </c>
      <c r="G30" s="238">
        <v>29.537027999999999</v>
      </c>
      <c r="H30" s="238">
        <v>22.997857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</row>
    <row r="31" spans="1:95" s="159" customFormat="1" ht="20.100000000000001" customHeight="1" x14ac:dyDescent="0.2">
      <c r="A31" s="249" t="s">
        <v>328</v>
      </c>
      <c r="B31" s="203"/>
      <c r="C31" s="203"/>
      <c r="D31" s="296">
        <v>0</v>
      </c>
      <c r="E31" s="238">
        <v>0</v>
      </c>
      <c r="F31" s="238">
        <v>0</v>
      </c>
      <c r="G31" s="238">
        <v>0</v>
      </c>
      <c r="H31" s="238">
        <v>0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</row>
    <row r="32" spans="1:95" s="159" customFormat="1" ht="20.100000000000001" customHeight="1" thickBot="1" x14ac:dyDescent="0.25">
      <c r="A32" s="180"/>
      <c r="B32" s="180"/>
      <c r="C32" s="154"/>
      <c r="D32" s="299"/>
      <c r="E32" s="241"/>
      <c r="F32" s="241"/>
      <c r="G32" s="241"/>
      <c r="H32" s="241"/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</row>
    <row r="33" spans="1:95" s="159" customFormat="1" ht="24.95" customHeight="1" x14ac:dyDescent="0.2">
      <c r="A33" s="185" t="s">
        <v>363</v>
      </c>
      <c r="B33" s="163"/>
      <c r="C33" s="163"/>
      <c r="D33" s="300">
        <v>6544.1713550000004</v>
      </c>
      <c r="E33" s="288">
        <v>6477.0062019999996</v>
      </c>
      <c r="F33" s="288">
        <v>6787</v>
      </c>
      <c r="G33" s="288">
        <v>6810</v>
      </c>
      <c r="H33" s="288">
        <v>7095</v>
      </c>
      <c r="I33" s="135"/>
      <c r="J33" s="156"/>
      <c r="K33" s="156"/>
      <c r="L33" s="156"/>
      <c r="M33" s="156"/>
      <c r="N33" s="156"/>
      <c r="O33" s="156"/>
      <c r="P33" s="156"/>
      <c r="Q33" s="156"/>
      <c r="R33" s="156"/>
      <c r="S33" s="156"/>
      <c r="T33" s="156"/>
      <c r="U33" s="156"/>
      <c r="V33" s="156"/>
      <c r="W33" s="156"/>
      <c r="X33" s="156"/>
      <c r="Y33" s="156"/>
      <c r="Z33" s="156"/>
      <c r="AA33" s="156"/>
      <c r="AB33" s="156"/>
      <c r="AC33" s="156"/>
      <c r="AD33" s="156"/>
      <c r="AE33" s="156"/>
      <c r="AF33" s="156"/>
      <c r="AG33" s="156"/>
      <c r="AH33" s="156"/>
      <c r="AI33" s="156"/>
      <c r="AJ33" s="156"/>
      <c r="AK33" s="156"/>
      <c r="AL33" s="156"/>
      <c r="AM33" s="156"/>
      <c r="AN33" s="156"/>
      <c r="AO33" s="156"/>
      <c r="AP33" s="156"/>
      <c r="AQ33" s="156"/>
      <c r="AR33" s="156"/>
      <c r="AS33" s="156"/>
      <c r="AT33" s="156"/>
      <c r="AU33" s="156"/>
      <c r="AV33" s="156"/>
      <c r="AW33" s="156"/>
      <c r="AX33" s="156"/>
      <c r="AY33" s="156"/>
      <c r="AZ33" s="156"/>
      <c r="BA33" s="156"/>
      <c r="BB33" s="156"/>
      <c r="BC33" s="156"/>
      <c r="BD33" s="156"/>
      <c r="BE33" s="156"/>
      <c r="BF33" s="156"/>
      <c r="BG33" s="156"/>
      <c r="BH33" s="156"/>
      <c r="BI33" s="156"/>
      <c r="BJ33" s="156"/>
      <c r="BK33" s="156"/>
      <c r="BL33" s="156"/>
      <c r="BM33" s="156"/>
      <c r="BN33" s="156"/>
      <c r="BO33" s="156"/>
      <c r="BP33" s="156"/>
      <c r="BQ33" s="156"/>
      <c r="BR33" s="156"/>
      <c r="BS33" s="156"/>
      <c r="BT33" s="156"/>
      <c r="BU33" s="156"/>
      <c r="BV33" s="156"/>
      <c r="BW33" s="156"/>
      <c r="BX33" s="156"/>
      <c r="BY33" s="156"/>
      <c r="BZ33" s="156"/>
      <c r="CA33" s="156"/>
      <c r="CB33" s="156"/>
      <c r="CC33" s="156"/>
      <c r="CD33" s="156"/>
      <c r="CE33" s="156"/>
      <c r="CF33" s="156"/>
      <c r="CG33" s="156"/>
      <c r="CH33" s="156"/>
      <c r="CI33" s="156"/>
      <c r="CJ33" s="156"/>
      <c r="CK33" s="156"/>
      <c r="CL33" s="156"/>
      <c r="CM33" s="156"/>
      <c r="CN33" s="156"/>
      <c r="CO33" s="156"/>
      <c r="CP33" s="156"/>
      <c r="CQ33" s="156"/>
    </row>
    <row r="34" spans="1:95" s="159" customFormat="1" ht="24.95" customHeight="1" x14ac:dyDescent="0.35">
      <c r="A34" s="154" t="s">
        <v>362</v>
      </c>
      <c r="B34" s="117"/>
      <c r="C34" s="117"/>
      <c r="D34" s="304" t="s">
        <v>276</v>
      </c>
      <c r="E34" s="289" t="s">
        <v>276</v>
      </c>
      <c r="F34" s="289" t="s">
        <v>276</v>
      </c>
      <c r="G34" s="289" t="s">
        <v>276</v>
      </c>
      <c r="H34" s="289" t="s">
        <v>276</v>
      </c>
      <c r="I34" s="16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</row>
    <row r="35" spans="1:95" s="101" customFormat="1" ht="24.95" customHeight="1" x14ac:dyDescent="0.35">
      <c r="A35" s="186" t="s">
        <v>330</v>
      </c>
      <c r="B35" s="117"/>
      <c r="C35" s="117"/>
      <c r="D35" s="301">
        <v>680.59382091999998</v>
      </c>
      <c r="E35" s="242">
        <v>663.89313570500008</v>
      </c>
      <c r="F35" s="242">
        <v>695.61857039500001</v>
      </c>
      <c r="G35" s="242">
        <v>698.06240922000006</v>
      </c>
      <c r="H35" s="242">
        <v>727.24208308250002</v>
      </c>
      <c r="I35" s="102"/>
      <c r="J35" s="123"/>
      <c r="K35" s="123"/>
      <c r="L35" s="123"/>
      <c r="M35" s="123"/>
      <c r="N35" s="123"/>
      <c r="O35" s="123"/>
      <c r="P35" s="123"/>
      <c r="Q35" s="123"/>
      <c r="R35" s="123"/>
      <c r="S35" s="123"/>
      <c r="T35" s="123"/>
      <c r="U35" s="123"/>
      <c r="V35" s="123"/>
      <c r="W35" s="123"/>
      <c r="X35" s="123"/>
      <c r="Y35" s="123"/>
      <c r="Z35" s="123"/>
      <c r="AA35" s="123"/>
      <c r="AB35" s="123"/>
      <c r="AC35" s="123"/>
      <c r="AD35" s="123"/>
      <c r="AE35" s="123"/>
      <c r="AF35" s="123"/>
      <c r="AG35" s="123"/>
      <c r="AH35" s="123"/>
      <c r="AI35" s="123"/>
      <c r="AJ35" s="123"/>
      <c r="AK35" s="123"/>
      <c r="AL35" s="123"/>
      <c r="AM35" s="123"/>
      <c r="AN35" s="123"/>
      <c r="AO35" s="123"/>
      <c r="AP35" s="123"/>
      <c r="AQ35" s="123"/>
      <c r="AR35" s="123"/>
      <c r="AS35" s="123"/>
      <c r="AT35" s="123"/>
      <c r="AU35" s="123"/>
      <c r="AV35" s="123"/>
      <c r="AW35" s="123"/>
      <c r="AX35" s="123"/>
      <c r="AY35" s="123"/>
      <c r="AZ35" s="123"/>
      <c r="BA35" s="123"/>
      <c r="BB35" s="123"/>
      <c r="BC35" s="123"/>
      <c r="BD35" s="123"/>
      <c r="BE35" s="123"/>
      <c r="BF35" s="123"/>
      <c r="BG35" s="123"/>
      <c r="BH35" s="123"/>
      <c r="BI35" s="123"/>
      <c r="BJ35" s="123"/>
      <c r="BK35" s="123"/>
      <c r="BL35" s="123"/>
      <c r="BM35" s="123"/>
      <c r="BN35" s="123"/>
      <c r="BO35" s="123"/>
      <c r="BP35" s="123"/>
      <c r="BQ35" s="123"/>
      <c r="BR35" s="123"/>
      <c r="BS35" s="123"/>
      <c r="BT35" s="123"/>
      <c r="BU35" s="123"/>
      <c r="BV35" s="123"/>
      <c r="BW35" s="123"/>
      <c r="BX35" s="123"/>
      <c r="BY35" s="123"/>
      <c r="BZ35" s="123"/>
      <c r="CA35" s="123"/>
      <c r="CB35" s="123"/>
      <c r="CC35" s="123"/>
      <c r="CD35" s="123"/>
      <c r="CE35" s="123"/>
      <c r="CF35" s="123"/>
      <c r="CG35" s="123"/>
      <c r="CH35" s="123"/>
      <c r="CI35" s="123"/>
      <c r="CJ35" s="123"/>
      <c r="CK35" s="123"/>
      <c r="CL35" s="123"/>
      <c r="CM35" s="123"/>
      <c r="CN35" s="123"/>
      <c r="CO35" s="123"/>
      <c r="CP35" s="123"/>
      <c r="CQ35" s="123"/>
    </row>
    <row r="36" spans="1:95" s="101" customFormat="1" ht="24.95" customHeight="1" x14ac:dyDescent="0.35">
      <c r="A36" s="154" t="s">
        <v>349</v>
      </c>
      <c r="B36" s="117"/>
      <c r="C36" s="117"/>
      <c r="D36" s="302">
        <v>0.38</v>
      </c>
      <c r="E36" s="187">
        <v>0.51588500000000004</v>
      </c>
      <c r="F36" s="187">
        <v>0.19908000000000001</v>
      </c>
      <c r="G36" s="187">
        <v>0.15976499999999999</v>
      </c>
      <c r="H36" s="187">
        <v>0.12675600000000001</v>
      </c>
      <c r="I36" s="102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123"/>
      <c r="AY36" s="123"/>
      <c r="AZ36" s="123"/>
      <c r="BA36" s="123"/>
      <c r="BB36" s="123"/>
      <c r="BC36" s="123"/>
      <c r="BD36" s="123"/>
      <c r="BE36" s="123"/>
      <c r="BF36" s="123"/>
      <c r="BG36" s="123"/>
      <c r="BH36" s="123"/>
      <c r="BI36" s="123"/>
      <c r="BJ36" s="123"/>
      <c r="BK36" s="123"/>
      <c r="BL36" s="123"/>
      <c r="BM36" s="123"/>
      <c r="BN36" s="123"/>
      <c r="BO36" s="123"/>
      <c r="BP36" s="123"/>
      <c r="BQ36" s="123"/>
      <c r="BR36" s="123"/>
      <c r="BS36" s="123"/>
      <c r="BT36" s="123"/>
      <c r="BU36" s="123"/>
      <c r="BV36" s="123"/>
      <c r="BW36" s="123"/>
      <c r="BX36" s="123"/>
      <c r="BY36" s="123"/>
      <c r="BZ36" s="123"/>
      <c r="CA36" s="123"/>
      <c r="CB36" s="123"/>
      <c r="CC36" s="123"/>
      <c r="CD36" s="123"/>
      <c r="CE36" s="123"/>
      <c r="CF36" s="123"/>
      <c r="CG36" s="123"/>
      <c r="CH36" s="123"/>
      <c r="CI36" s="123"/>
      <c r="CJ36" s="123"/>
      <c r="CK36" s="123"/>
      <c r="CL36" s="123"/>
      <c r="CM36" s="123"/>
      <c r="CN36" s="123"/>
      <c r="CO36" s="123"/>
      <c r="CP36" s="123"/>
      <c r="CQ36" s="123"/>
    </row>
    <row r="37" spans="1:95" s="101" customFormat="1" ht="24.95" customHeight="1" x14ac:dyDescent="0.35">
      <c r="A37" s="154" t="s">
        <v>350</v>
      </c>
      <c r="B37" s="117"/>
      <c r="C37" s="117"/>
      <c r="D37" s="302">
        <v>0.62835200000000002</v>
      </c>
      <c r="E37" s="187">
        <v>0.48668</v>
      </c>
      <c r="F37" s="187">
        <v>0.83075399999999999</v>
      </c>
      <c r="G37" s="187">
        <v>0.57780399999999998</v>
      </c>
      <c r="H37" s="187">
        <v>0.68648100000000001</v>
      </c>
      <c r="I37" s="102"/>
      <c r="J37" s="123"/>
      <c r="K37" s="123"/>
      <c r="L37" s="123"/>
      <c r="M37" s="123"/>
      <c r="N37" s="123"/>
      <c r="O37" s="123"/>
      <c r="P37" s="123"/>
      <c r="Q37" s="123"/>
      <c r="R37" s="123"/>
      <c r="S37" s="123"/>
      <c r="T37" s="123"/>
      <c r="U37" s="123"/>
      <c r="V37" s="123"/>
      <c r="W37" s="123"/>
      <c r="X37" s="123"/>
      <c r="Y37" s="123"/>
      <c r="Z37" s="123"/>
      <c r="AA37" s="123"/>
      <c r="AB37" s="123"/>
      <c r="AC37" s="123"/>
      <c r="AD37" s="123"/>
      <c r="AE37" s="123"/>
      <c r="AF37" s="123"/>
      <c r="AG37" s="123"/>
      <c r="AH37" s="123"/>
      <c r="AI37" s="123"/>
      <c r="AJ37" s="123"/>
      <c r="AK37" s="123"/>
      <c r="AL37" s="123"/>
      <c r="AM37" s="123"/>
      <c r="AN37" s="123"/>
      <c r="AO37" s="123"/>
      <c r="AP37" s="123"/>
      <c r="AQ37" s="123"/>
      <c r="AR37" s="123"/>
      <c r="AS37" s="123"/>
      <c r="AT37" s="123"/>
      <c r="AU37" s="123"/>
      <c r="AV37" s="123"/>
      <c r="AW37" s="123"/>
      <c r="AX37" s="123"/>
      <c r="AY37" s="123"/>
      <c r="AZ37" s="123"/>
      <c r="BA37" s="123"/>
      <c r="BB37" s="123"/>
      <c r="BC37" s="123"/>
      <c r="BD37" s="123"/>
      <c r="BE37" s="123"/>
      <c r="BF37" s="123"/>
      <c r="BG37" s="123"/>
      <c r="BH37" s="123"/>
      <c r="BI37" s="123"/>
      <c r="BJ37" s="123"/>
      <c r="BK37" s="123"/>
      <c r="BL37" s="123"/>
      <c r="BM37" s="123"/>
      <c r="BN37" s="123"/>
      <c r="BO37" s="123"/>
      <c r="BP37" s="123"/>
      <c r="BQ37" s="123"/>
      <c r="BR37" s="123"/>
      <c r="BS37" s="123"/>
      <c r="BT37" s="123"/>
      <c r="BU37" s="123"/>
      <c r="BV37" s="123"/>
      <c r="BW37" s="123"/>
      <c r="BX37" s="123"/>
      <c r="BY37" s="123"/>
      <c r="BZ37" s="123"/>
      <c r="CA37" s="123"/>
      <c r="CB37" s="123"/>
      <c r="CC37" s="123"/>
      <c r="CD37" s="123"/>
      <c r="CE37" s="123"/>
      <c r="CF37" s="123"/>
      <c r="CG37" s="123"/>
      <c r="CH37" s="123"/>
      <c r="CI37" s="123"/>
      <c r="CJ37" s="123"/>
      <c r="CK37" s="123"/>
      <c r="CL37" s="123"/>
      <c r="CM37" s="123"/>
      <c r="CN37" s="123"/>
      <c r="CO37" s="123"/>
      <c r="CP37" s="123"/>
      <c r="CQ37" s="123"/>
    </row>
    <row r="38" spans="1:95" s="101" customFormat="1" ht="24.95" customHeight="1" x14ac:dyDescent="0.35">
      <c r="A38" s="154" t="s">
        <v>351</v>
      </c>
      <c r="B38" s="117"/>
      <c r="C38" s="117"/>
      <c r="D38" s="336" t="s">
        <v>276</v>
      </c>
      <c r="E38" s="337" t="s">
        <v>276</v>
      </c>
      <c r="F38" s="337" t="s">
        <v>276</v>
      </c>
      <c r="G38" s="337" t="s">
        <v>276</v>
      </c>
      <c r="H38" s="337" t="s">
        <v>276</v>
      </c>
      <c r="I38" s="102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3"/>
      <c r="AO38" s="123"/>
      <c r="AP38" s="123"/>
      <c r="AQ38" s="123"/>
      <c r="AR38" s="123"/>
      <c r="AS38" s="123"/>
      <c r="AT38" s="123"/>
      <c r="AU38" s="123"/>
      <c r="AV38" s="123"/>
      <c r="AW38" s="123"/>
      <c r="AX38" s="123"/>
      <c r="AY38" s="123"/>
      <c r="AZ38" s="123"/>
      <c r="BA38" s="123"/>
      <c r="BB38" s="123"/>
      <c r="BC38" s="123"/>
      <c r="BD38" s="123"/>
      <c r="BE38" s="123"/>
      <c r="BF38" s="123"/>
      <c r="BG38" s="123"/>
      <c r="BH38" s="123"/>
      <c r="BI38" s="123"/>
      <c r="BJ38" s="123"/>
      <c r="BK38" s="123"/>
      <c r="BL38" s="123"/>
      <c r="BM38" s="123"/>
      <c r="BN38" s="123"/>
      <c r="BO38" s="123"/>
      <c r="BP38" s="123"/>
      <c r="BQ38" s="123"/>
      <c r="BR38" s="123"/>
      <c r="BS38" s="123"/>
      <c r="BT38" s="123"/>
      <c r="BU38" s="123"/>
      <c r="BV38" s="123"/>
      <c r="BW38" s="123"/>
      <c r="BX38" s="123"/>
      <c r="BY38" s="123"/>
      <c r="BZ38" s="123"/>
      <c r="CA38" s="123"/>
      <c r="CB38" s="123"/>
      <c r="CC38" s="123"/>
      <c r="CD38" s="123"/>
      <c r="CE38" s="123"/>
      <c r="CF38" s="123"/>
      <c r="CG38" s="123"/>
      <c r="CH38" s="123"/>
      <c r="CI38" s="123"/>
      <c r="CJ38" s="123"/>
      <c r="CK38" s="123"/>
      <c r="CL38" s="123"/>
      <c r="CM38" s="123"/>
      <c r="CN38" s="123"/>
      <c r="CO38" s="123"/>
      <c r="CP38" s="123"/>
      <c r="CQ38" s="123"/>
    </row>
    <row r="39" spans="1:95" s="101" customFormat="1" ht="24.95" customHeight="1" thickBot="1" x14ac:dyDescent="0.4">
      <c r="A39" s="188"/>
      <c r="B39" s="189"/>
      <c r="C39" s="117"/>
      <c r="D39" s="303"/>
      <c r="E39" s="190"/>
      <c r="F39" s="190"/>
      <c r="G39" s="190"/>
      <c r="H39" s="190"/>
      <c r="I39" s="102"/>
      <c r="J39" s="123"/>
      <c r="K39" s="123"/>
      <c r="L39" s="123"/>
      <c r="M39" s="207"/>
      <c r="N39" s="123"/>
      <c r="O39" s="123"/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123"/>
      <c r="AC39" s="123"/>
      <c r="AD39" s="123"/>
      <c r="AE39" s="123"/>
      <c r="AF39" s="123"/>
      <c r="AG39" s="123"/>
      <c r="AH39" s="123"/>
      <c r="AI39" s="123"/>
      <c r="AJ39" s="123"/>
      <c r="AK39" s="123"/>
      <c r="AL39" s="123"/>
      <c r="AM39" s="123"/>
      <c r="AN39" s="123"/>
      <c r="AO39" s="123"/>
      <c r="AP39" s="123"/>
      <c r="AQ39" s="123"/>
      <c r="AR39" s="123"/>
      <c r="AS39" s="123"/>
      <c r="AT39" s="123"/>
      <c r="AU39" s="123"/>
      <c r="AV39" s="123"/>
      <c r="AW39" s="123"/>
      <c r="AX39" s="123"/>
      <c r="AY39" s="123"/>
      <c r="AZ39" s="123"/>
      <c r="BA39" s="123"/>
      <c r="BB39" s="123"/>
      <c r="BC39" s="123"/>
      <c r="BD39" s="123"/>
      <c r="BE39" s="123"/>
      <c r="BF39" s="123"/>
      <c r="BG39" s="123"/>
      <c r="BH39" s="123"/>
      <c r="BI39" s="123"/>
      <c r="BJ39" s="123"/>
      <c r="BK39" s="123"/>
      <c r="BL39" s="123"/>
      <c r="BM39" s="123"/>
      <c r="BN39" s="123"/>
      <c r="BO39" s="123"/>
      <c r="BP39" s="123"/>
      <c r="BQ39" s="123"/>
      <c r="BR39" s="123"/>
      <c r="BS39" s="123"/>
      <c r="BT39" s="123"/>
      <c r="BU39" s="123"/>
      <c r="BV39" s="123"/>
      <c r="BW39" s="123"/>
      <c r="BX39" s="123"/>
      <c r="BY39" s="123"/>
      <c r="BZ39" s="123"/>
      <c r="CA39" s="123"/>
      <c r="CB39" s="123"/>
      <c r="CC39" s="123"/>
      <c r="CD39" s="123"/>
      <c r="CE39" s="123"/>
      <c r="CF39" s="123"/>
      <c r="CG39" s="123"/>
      <c r="CH39" s="123"/>
      <c r="CI39" s="123"/>
      <c r="CJ39" s="123"/>
      <c r="CK39" s="123"/>
      <c r="CL39" s="123"/>
      <c r="CM39" s="123"/>
      <c r="CN39" s="123"/>
      <c r="CO39" s="123"/>
      <c r="CP39" s="123"/>
      <c r="CQ39" s="123"/>
    </row>
    <row r="40" spans="1:95" s="101" customFormat="1" x14ac:dyDescent="0.25">
      <c r="A40" s="104"/>
      <c r="B40" s="104"/>
      <c r="C40" s="117"/>
      <c r="D40" s="102"/>
      <c r="E40" s="102"/>
      <c r="F40" s="102"/>
      <c r="G40" s="102"/>
      <c r="H40" s="102"/>
      <c r="I40" s="102"/>
      <c r="J40" s="123"/>
      <c r="K40" s="123"/>
      <c r="L40" s="123"/>
      <c r="M40" s="123"/>
      <c r="N40" s="123"/>
      <c r="O40" s="123"/>
      <c r="P40" s="123"/>
      <c r="Q40" s="123"/>
      <c r="R40" s="123"/>
      <c r="S40" s="123"/>
      <c r="T40" s="123"/>
      <c r="U40" s="123"/>
      <c r="V40" s="123"/>
      <c r="W40" s="123"/>
      <c r="X40" s="123"/>
      <c r="Y40" s="123"/>
      <c r="Z40" s="123"/>
      <c r="AA40" s="123"/>
      <c r="AB40" s="123"/>
      <c r="AC40" s="123"/>
      <c r="AD40" s="123"/>
      <c r="AE40" s="123"/>
      <c r="AF40" s="123"/>
      <c r="AG40" s="123"/>
      <c r="AH40" s="123"/>
      <c r="AI40" s="123"/>
      <c r="AJ40" s="123"/>
      <c r="AK40" s="123"/>
      <c r="AL40" s="123"/>
      <c r="AM40" s="123"/>
      <c r="AN40" s="123"/>
      <c r="AO40" s="123"/>
      <c r="AP40" s="123"/>
      <c r="AQ40" s="123"/>
      <c r="AR40" s="123"/>
      <c r="AS40" s="123"/>
      <c r="AT40" s="123"/>
      <c r="AU40" s="123"/>
      <c r="AV40" s="123"/>
      <c r="AW40" s="123"/>
      <c r="AX40" s="123"/>
      <c r="AY40" s="123"/>
      <c r="AZ40" s="123"/>
      <c r="BA40" s="123"/>
      <c r="BB40" s="123"/>
      <c r="BC40" s="123"/>
      <c r="BD40" s="123"/>
      <c r="BE40" s="123"/>
      <c r="BF40" s="123"/>
      <c r="BG40" s="123"/>
      <c r="BH40" s="123"/>
      <c r="BI40" s="123"/>
      <c r="BJ40" s="123"/>
      <c r="BK40" s="123"/>
      <c r="BL40" s="123"/>
      <c r="BM40" s="123"/>
      <c r="BN40" s="123"/>
      <c r="BO40" s="123"/>
      <c r="BP40" s="123"/>
      <c r="BQ40" s="123"/>
      <c r="BR40" s="123"/>
      <c r="BS40" s="123"/>
      <c r="BT40" s="123"/>
      <c r="BU40" s="123"/>
      <c r="BV40" s="123"/>
      <c r="BW40" s="123"/>
      <c r="BX40" s="123"/>
      <c r="BY40" s="123"/>
      <c r="BZ40" s="123"/>
      <c r="CA40" s="123"/>
      <c r="CB40" s="123"/>
      <c r="CC40" s="123"/>
      <c r="CD40" s="123"/>
      <c r="CE40" s="123"/>
      <c r="CF40" s="123"/>
      <c r="CG40" s="123"/>
      <c r="CH40" s="123"/>
      <c r="CI40" s="123"/>
      <c r="CJ40" s="123"/>
      <c r="CK40" s="123"/>
      <c r="CL40" s="123"/>
      <c r="CM40" s="123"/>
      <c r="CN40" s="123"/>
      <c r="CO40" s="123"/>
      <c r="CP40" s="123"/>
      <c r="CQ40" s="123"/>
    </row>
    <row r="41" spans="1:95" s="101" customFormat="1" x14ac:dyDescent="0.25">
      <c r="A41" s="104"/>
      <c r="B41" s="104"/>
      <c r="C41" s="117"/>
      <c r="D41" s="102"/>
      <c r="E41" s="102"/>
      <c r="F41" s="102"/>
      <c r="G41" s="102"/>
      <c r="H41" s="102"/>
      <c r="I41" s="102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3"/>
      <c r="AM41" s="123"/>
      <c r="AN41" s="123"/>
      <c r="AO41" s="123"/>
      <c r="AP41" s="123"/>
      <c r="AQ41" s="123"/>
      <c r="AR41" s="123"/>
      <c r="AS41" s="123"/>
      <c r="AT41" s="123"/>
      <c r="AU41" s="123"/>
      <c r="AV41" s="123"/>
      <c r="AW41" s="123"/>
      <c r="AX41" s="123"/>
      <c r="AY41" s="123"/>
      <c r="AZ41" s="123"/>
      <c r="BA41" s="123"/>
      <c r="BB41" s="123"/>
      <c r="BC41" s="123"/>
      <c r="BD41" s="123"/>
      <c r="BE41" s="123"/>
      <c r="BF41" s="123"/>
      <c r="BG41" s="123"/>
      <c r="BH41" s="123"/>
      <c r="BI41" s="123"/>
      <c r="BJ41" s="123"/>
      <c r="BK41" s="123"/>
      <c r="BL41" s="123"/>
      <c r="BM41" s="123"/>
      <c r="BN41" s="123"/>
      <c r="BO41" s="123"/>
      <c r="BP41" s="123"/>
      <c r="BQ41" s="123"/>
      <c r="BR41" s="123"/>
      <c r="BS41" s="123"/>
      <c r="BT41" s="123"/>
      <c r="BU41" s="123"/>
      <c r="BV41" s="123"/>
      <c r="BW41" s="123"/>
      <c r="BX41" s="123"/>
      <c r="BY41" s="123"/>
      <c r="BZ41" s="123"/>
      <c r="CA41" s="123"/>
      <c r="CB41" s="123"/>
      <c r="CC41" s="123"/>
      <c r="CD41" s="123"/>
      <c r="CE41" s="123"/>
      <c r="CF41" s="123"/>
      <c r="CG41" s="123"/>
      <c r="CH41" s="123"/>
      <c r="CI41" s="123"/>
      <c r="CJ41" s="123"/>
      <c r="CK41" s="123"/>
      <c r="CL41" s="123"/>
      <c r="CM41" s="123"/>
      <c r="CN41" s="123"/>
      <c r="CO41" s="123"/>
      <c r="CP41" s="123"/>
      <c r="CQ41" s="123"/>
    </row>
    <row r="42" spans="1:95" s="101" customFormat="1" x14ac:dyDescent="0.25">
      <c r="A42" s="104"/>
      <c r="B42" s="104"/>
      <c r="C42" s="117"/>
      <c r="D42" s="102"/>
      <c r="E42" s="102"/>
      <c r="F42" s="102"/>
      <c r="G42" s="102"/>
      <c r="H42" s="102"/>
      <c r="I42" s="102"/>
      <c r="J42" s="123"/>
      <c r="K42" s="123"/>
      <c r="L42" s="123"/>
      <c r="M42" s="123"/>
      <c r="N42" s="123"/>
      <c r="O42" s="123"/>
      <c r="P42" s="123"/>
      <c r="Q42" s="123"/>
      <c r="R42" s="123"/>
      <c r="S42" s="123"/>
      <c r="T42" s="123"/>
      <c r="U42" s="123"/>
      <c r="V42" s="123"/>
      <c r="W42" s="123"/>
      <c r="X42" s="123"/>
      <c r="Y42" s="123"/>
      <c r="Z42" s="123"/>
      <c r="AA42" s="123"/>
      <c r="AB42" s="123"/>
      <c r="AC42" s="123"/>
      <c r="AD42" s="123"/>
      <c r="AE42" s="123"/>
      <c r="AF42" s="123"/>
      <c r="AG42" s="123"/>
      <c r="AH42" s="123"/>
      <c r="AI42" s="123"/>
      <c r="AJ42" s="123"/>
      <c r="AK42" s="123"/>
      <c r="AL42" s="123"/>
      <c r="AM42" s="123"/>
      <c r="AN42" s="123"/>
      <c r="AO42" s="123"/>
      <c r="AP42" s="123"/>
      <c r="AQ42" s="123"/>
      <c r="AR42" s="123"/>
      <c r="AS42" s="123"/>
      <c r="AT42" s="123"/>
      <c r="AU42" s="123"/>
      <c r="AV42" s="123"/>
      <c r="AW42" s="123"/>
      <c r="AX42" s="123"/>
      <c r="AY42" s="123"/>
      <c r="AZ42" s="123"/>
      <c r="BA42" s="123"/>
      <c r="BB42" s="123"/>
      <c r="BC42" s="123"/>
      <c r="BD42" s="123"/>
      <c r="BE42" s="123"/>
      <c r="BF42" s="123"/>
      <c r="BG42" s="123"/>
      <c r="BH42" s="123"/>
      <c r="BI42" s="123"/>
      <c r="BJ42" s="123"/>
      <c r="BK42" s="123"/>
      <c r="BL42" s="123"/>
      <c r="BM42" s="123"/>
      <c r="BN42" s="123"/>
      <c r="BO42" s="123"/>
      <c r="BP42" s="123"/>
      <c r="BQ42" s="123"/>
      <c r="BR42" s="123"/>
      <c r="BS42" s="123"/>
      <c r="BT42" s="123"/>
      <c r="BU42" s="123"/>
      <c r="BV42" s="123"/>
      <c r="BW42" s="123"/>
      <c r="BX42" s="123"/>
      <c r="BY42" s="123"/>
      <c r="BZ42" s="123"/>
      <c r="CA42" s="123"/>
      <c r="CB42" s="123"/>
      <c r="CC42" s="123"/>
      <c r="CD42" s="123"/>
      <c r="CE42" s="123"/>
      <c r="CF42" s="123"/>
      <c r="CG42" s="123"/>
      <c r="CH42" s="123"/>
      <c r="CI42" s="123"/>
      <c r="CJ42" s="123"/>
      <c r="CK42" s="123"/>
      <c r="CL42" s="123"/>
      <c r="CM42" s="123"/>
      <c r="CN42" s="123"/>
      <c r="CO42" s="123"/>
      <c r="CP42" s="123"/>
      <c r="CQ42" s="123"/>
    </row>
    <row r="43" spans="1:95" s="101" customFormat="1" x14ac:dyDescent="0.25">
      <c r="A43" s="104"/>
      <c r="B43" s="104"/>
      <c r="C43" s="117"/>
      <c r="D43" s="102"/>
      <c r="E43" s="102"/>
      <c r="F43" s="102"/>
      <c r="G43" s="102"/>
      <c r="H43" s="102"/>
      <c r="I43" s="102"/>
      <c r="J43" s="123"/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</row>
    <row r="44" spans="1:95" s="101" customFormat="1" x14ac:dyDescent="0.25">
      <c r="A44" s="104"/>
      <c r="B44" s="104"/>
      <c r="C44" s="117"/>
      <c r="D44" s="102"/>
      <c r="E44" s="102"/>
      <c r="F44" s="102"/>
      <c r="G44" s="102"/>
      <c r="H44" s="102"/>
      <c r="I44" s="102"/>
      <c r="J44" s="123"/>
      <c r="K44" s="123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</row>
    <row r="45" spans="1:95" s="101" customFormat="1" x14ac:dyDescent="0.25">
      <c r="A45" s="104"/>
      <c r="B45" s="104"/>
      <c r="C45" s="117"/>
      <c r="D45" s="102"/>
      <c r="E45" s="102"/>
      <c r="F45" s="102"/>
      <c r="G45" s="102"/>
      <c r="H45" s="102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</row>
    <row r="46" spans="1:95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</row>
    <row r="47" spans="1:95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</row>
    <row r="48" spans="1:95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</row>
    <row r="49" spans="1:95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</row>
    <row r="50" spans="1:95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</row>
    <row r="51" spans="1:95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</row>
    <row r="52" spans="1:95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</row>
    <row r="53" spans="1:95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</row>
    <row r="54" spans="1:95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</row>
    <row r="55" spans="1:95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</row>
    <row r="56" spans="1:95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</row>
    <row r="57" spans="1:95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</row>
    <row r="58" spans="1:95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</row>
    <row r="59" spans="1:95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</row>
    <row r="60" spans="1:95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</row>
    <row r="61" spans="1:95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</row>
    <row r="62" spans="1:95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</row>
    <row r="63" spans="1:95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</row>
    <row r="64" spans="1:95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</row>
    <row r="65" spans="1:95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</row>
    <row r="66" spans="1:95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</row>
    <row r="67" spans="1:95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</row>
    <row r="68" spans="1:95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</row>
    <row r="69" spans="1:95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</row>
    <row r="70" spans="1:95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</row>
    <row r="71" spans="1:95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</row>
    <row r="72" spans="1:95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</row>
    <row r="73" spans="1:95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</row>
    <row r="74" spans="1:95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</row>
    <row r="75" spans="1:95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</row>
    <row r="76" spans="1:95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</row>
    <row r="77" spans="1:95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</row>
    <row r="78" spans="1:95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</row>
    <row r="79" spans="1:95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</row>
    <row r="80" spans="1:95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</row>
    <row r="81" spans="1:95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</row>
    <row r="82" spans="1:95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</row>
    <row r="83" spans="1:95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</row>
    <row r="84" spans="1:95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</row>
    <row r="85" spans="1:95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</row>
    <row r="86" spans="1:95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</row>
    <row r="87" spans="1:95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</row>
    <row r="88" spans="1:95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</row>
    <row r="89" spans="1:95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</row>
    <row r="90" spans="1:95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</row>
    <row r="91" spans="1:95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</row>
    <row r="92" spans="1:95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</row>
    <row r="93" spans="1:95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</row>
    <row r="94" spans="1:95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</row>
    <row r="95" spans="1:95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</row>
    <row r="96" spans="1:95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</row>
    <row r="97" spans="1:95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</row>
    <row r="98" spans="1:95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</row>
    <row r="99" spans="1:95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</row>
    <row r="100" spans="1:95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</row>
    <row r="101" spans="1:95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</row>
    <row r="102" spans="1:95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</row>
    <row r="103" spans="1:95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</row>
    <row r="104" spans="1:95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</row>
    <row r="105" spans="1:95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</row>
    <row r="106" spans="1:95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</row>
    <row r="107" spans="1:95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</row>
    <row r="108" spans="1:95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</row>
    <row r="109" spans="1:95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</row>
    <row r="110" spans="1:95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</row>
    <row r="111" spans="1:95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</row>
    <row r="112" spans="1:95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</row>
    <row r="113" spans="1:95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</row>
    <row r="114" spans="1:95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</row>
    <row r="115" spans="1:95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</row>
    <row r="116" spans="1:95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</row>
    <row r="117" spans="1:95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</row>
    <row r="118" spans="1:95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</row>
    <row r="119" spans="1:95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</row>
    <row r="120" spans="1:95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</row>
    <row r="121" spans="1:95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</row>
    <row r="122" spans="1:95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</row>
    <row r="123" spans="1:95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</row>
    <row r="124" spans="1:95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</row>
    <row r="125" spans="1:95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</row>
    <row r="126" spans="1:95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</row>
    <row r="127" spans="1:95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</row>
    <row r="128" spans="1:95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</row>
    <row r="129" spans="1:95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</row>
    <row r="130" spans="1:95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</row>
    <row r="131" spans="1:95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</row>
    <row r="132" spans="1:95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</row>
    <row r="133" spans="1:95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</row>
    <row r="134" spans="1:95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</row>
    <row r="135" spans="1:95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</row>
    <row r="136" spans="1:95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</row>
    <row r="137" spans="1:95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</row>
    <row r="138" spans="1:95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</row>
    <row r="139" spans="1:95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</row>
    <row r="140" spans="1:95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</row>
    <row r="141" spans="1:95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</row>
    <row r="142" spans="1:95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</row>
    <row r="143" spans="1:95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</row>
    <row r="144" spans="1:95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</row>
    <row r="145" spans="1:95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</row>
    <row r="146" spans="1:95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</row>
    <row r="147" spans="1:95" s="101" customFormat="1" x14ac:dyDescent="0.25">
      <c r="A147" s="18"/>
      <c r="B147" s="18"/>
      <c r="C147" s="117"/>
      <c r="D147" s="100"/>
      <c r="E147" s="100"/>
      <c r="F147" s="100"/>
      <c r="G147" s="100"/>
      <c r="H147" s="100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</row>
    <row r="148" spans="1:95" s="101" customFormat="1" x14ac:dyDescent="0.25">
      <c r="A148" s="18"/>
      <c r="B148" s="18"/>
      <c r="C148" s="117"/>
      <c r="D148" s="100"/>
      <c r="E148" s="100"/>
      <c r="F148" s="100"/>
      <c r="G148" s="100"/>
      <c r="H148" s="100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</row>
  </sheetData>
  <mergeCells count="1">
    <mergeCell ref="D1:H1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CQ153"/>
  <sheetViews>
    <sheetView showGridLines="0" zoomScale="70" zoomScaleNormal="70" zoomScaleSheetLayoutView="50" workbookViewId="0">
      <selection activeCell="B11" sqref="B11"/>
    </sheetView>
  </sheetViews>
  <sheetFormatPr defaultColWidth="9.140625" defaultRowHeight="15.75" x14ac:dyDescent="0.25"/>
  <cols>
    <col min="1" max="1" width="16.28515625" style="18" customWidth="1"/>
    <col min="2" max="2" width="102.28515625" style="18" customWidth="1"/>
    <col min="3" max="3" width="1.7109375" style="117" customWidth="1"/>
    <col min="4" max="8" width="20.7109375" style="100" customWidth="1"/>
    <col min="9" max="9" width="2" style="102" customWidth="1"/>
    <col min="10" max="95" width="9.140625" style="121"/>
    <col min="96" max="16384" width="9.140625" style="93"/>
  </cols>
  <sheetData>
    <row r="1" spans="1:95" ht="46.5" x14ac:dyDescent="0.7">
      <c r="A1" s="334" t="s">
        <v>611</v>
      </c>
      <c r="B1" s="192"/>
      <c r="C1" s="182"/>
      <c r="D1" s="363"/>
      <c r="E1" s="363"/>
      <c r="F1" s="363"/>
      <c r="G1" s="363"/>
      <c r="H1" s="363"/>
      <c r="I1" s="109"/>
    </row>
    <row r="2" spans="1:95" s="126" customFormat="1" ht="21" x14ac:dyDescent="0.2">
      <c r="A2" s="193" t="s">
        <v>324</v>
      </c>
      <c r="B2" s="183"/>
      <c r="C2" s="183"/>
      <c r="D2" s="206" t="s">
        <v>620</v>
      </c>
      <c r="E2" s="206" t="s">
        <v>621</v>
      </c>
      <c r="F2" s="206" t="s">
        <v>622</v>
      </c>
      <c r="G2" s="206" t="s">
        <v>623</v>
      </c>
      <c r="H2" s="206" t="s">
        <v>624</v>
      </c>
      <c r="I2" s="124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</row>
    <row r="3" spans="1:95" s="17" customFormat="1" ht="4.5" customHeight="1" x14ac:dyDescent="0.35">
      <c r="A3" s="181"/>
      <c r="B3" s="110"/>
      <c r="C3" s="110"/>
      <c r="D3" s="111"/>
      <c r="E3" s="111"/>
      <c r="F3" s="111"/>
      <c r="G3" s="111"/>
      <c r="H3" s="111"/>
      <c r="I3" s="105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/>
      <c r="AS3" s="120"/>
      <c r="AT3" s="120"/>
      <c r="AU3" s="120"/>
      <c r="AV3" s="120"/>
      <c r="AW3" s="120"/>
      <c r="AX3" s="120"/>
      <c r="AY3" s="120"/>
      <c r="AZ3" s="120"/>
      <c r="BA3" s="120"/>
      <c r="BB3" s="120"/>
      <c r="BC3" s="120"/>
      <c r="BD3" s="120"/>
      <c r="BE3" s="120"/>
      <c r="BF3" s="120"/>
      <c r="BG3" s="120"/>
      <c r="BH3" s="120"/>
      <c r="BI3" s="120"/>
      <c r="BJ3" s="120"/>
      <c r="BK3" s="120"/>
      <c r="BL3" s="120"/>
      <c r="BM3" s="120"/>
      <c r="BN3" s="120"/>
      <c r="BO3" s="120"/>
      <c r="BP3" s="120"/>
      <c r="BQ3" s="120"/>
      <c r="BR3" s="120"/>
      <c r="BS3" s="120"/>
      <c r="BT3" s="120"/>
      <c r="BU3" s="120"/>
      <c r="BV3" s="120"/>
      <c r="BW3" s="120"/>
      <c r="BX3" s="120"/>
      <c r="BY3" s="120"/>
      <c r="BZ3" s="120"/>
      <c r="CA3" s="120"/>
      <c r="CB3" s="120"/>
      <c r="CC3" s="120"/>
      <c r="CD3" s="120"/>
      <c r="CE3" s="120"/>
      <c r="CF3" s="120"/>
      <c r="CG3" s="120"/>
      <c r="CH3" s="120"/>
      <c r="CI3" s="120"/>
      <c r="CJ3" s="120"/>
      <c r="CK3" s="120"/>
      <c r="CL3" s="120"/>
      <c r="CM3" s="120"/>
      <c r="CN3" s="120"/>
      <c r="CO3" s="120"/>
      <c r="CP3" s="120"/>
      <c r="CQ3" s="120"/>
    </row>
    <row r="4" spans="1:95" s="19" customFormat="1" ht="23.25" x14ac:dyDescent="0.35">
      <c r="A4" s="366" t="s">
        <v>357</v>
      </c>
      <c r="B4" s="366"/>
      <c r="C4" s="217"/>
      <c r="D4" s="220">
        <v>-14.473781948899999</v>
      </c>
      <c r="E4" s="218">
        <v>-38.602627917000007</v>
      </c>
      <c r="F4" s="218">
        <v>-21.127831998199998</v>
      </c>
      <c r="G4" s="218">
        <v>-7.0069716108</v>
      </c>
      <c r="H4" s="218">
        <v>-17.7801669075</v>
      </c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  <c r="AQ4" s="105"/>
      <c r="AR4" s="105"/>
      <c r="AS4" s="105"/>
      <c r="AT4" s="105"/>
      <c r="AU4" s="105"/>
      <c r="AV4" s="105"/>
      <c r="AW4" s="105"/>
      <c r="AX4" s="105"/>
      <c r="AY4" s="105"/>
      <c r="AZ4" s="105"/>
      <c r="BA4" s="105"/>
      <c r="BB4" s="105"/>
      <c r="BC4" s="105"/>
      <c r="BD4" s="105"/>
      <c r="BE4" s="105"/>
      <c r="BF4" s="105"/>
      <c r="BG4" s="105"/>
      <c r="BH4" s="105"/>
      <c r="BI4" s="105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5"/>
      <c r="CB4" s="105"/>
      <c r="CC4" s="105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</row>
    <row r="5" spans="1:95" s="19" customFormat="1" ht="23.25" x14ac:dyDescent="0.35">
      <c r="A5" s="364" t="s">
        <v>354</v>
      </c>
      <c r="B5" s="364"/>
      <c r="C5" s="110"/>
      <c r="D5" s="221">
        <v>-17.7881827603</v>
      </c>
      <c r="E5" s="210">
        <v>4.1231627362000003</v>
      </c>
      <c r="F5" s="210">
        <v>-4.0863740532000001</v>
      </c>
      <c r="G5" s="210">
        <v>1.3904394532000002</v>
      </c>
      <c r="H5" s="210">
        <v>1.0537699224000001</v>
      </c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  <c r="AQ5" s="105"/>
      <c r="AR5" s="105"/>
      <c r="AS5" s="105"/>
      <c r="AT5" s="105"/>
      <c r="AU5" s="105"/>
      <c r="AV5" s="105"/>
      <c r="AW5" s="105"/>
      <c r="AX5" s="105"/>
      <c r="AY5" s="105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105"/>
      <c r="CG5" s="105"/>
      <c r="CH5" s="105"/>
      <c r="CI5" s="105"/>
      <c r="CJ5" s="105"/>
      <c r="CK5" s="105"/>
      <c r="CL5" s="105"/>
      <c r="CM5" s="105"/>
      <c r="CN5" s="105"/>
      <c r="CO5" s="105"/>
      <c r="CP5" s="105"/>
      <c r="CQ5" s="105"/>
    </row>
    <row r="6" spans="1:95" s="19" customFormat="1" ht="23.25" x14ac:dyDescent="0.35">
      <c r="A6" s="364" t="s">
        <v>355</v>
      </c>
      <c r="B6" s="364"/>
      <c r="C6" s="110"/>
      <c r="D6" s="221">
        <v>-8.7950160000000004</v>
      </c>
      <c r="E6" s="210">
        <v>-14.495411000000001</v>
      </c>
      <c r="F6" s="210">
        <v>-13.436582</v>
      </c>
      <c r="G6" s="210">
        <v>-8.6668129999999994</v>
      </c>
      <c r="H6" s="210">
        <v>-16.791869999999999</v>
      </c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105"/>
      <c r="AB6" s="105"/>
      <c r="AC6" s="105"/>
      <c r="AD6" s="105"/>
      <c r="AE6" s="105"/>
      <c r="AF6" s="105"/>
      <c r="AG6" s="105"/>
      <c r="AH6" s="105"/>
      <c r="AI6" s="105"/>
      <c r="AJ6" s="105"/>
      <c r="AK6" s="105"/>
      <c r="AL6" s="105"/>
      <c r="AM6" s="105"/>
      <c r="AN6" s="105"/>
      <c r="AO6" s="105"/>
      <c r="AP6" s="105"/>
      <c r="AQ6" s="105"/>
      <c r="AR6" s="105"/>
      <c r="AS6" s="105"/>
      <c r="AT6" s="105"/>
      <c r="AU6" s="105"/>
      <c r="AV6" s="105"/>
      <c r="AW6" s="105"/>
      <c r="AX6" s="105"/>
      <c r="AY6" s="105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  <c r="BM6" s="105"/>
      <c r="BN6" s="105"/>
      <c r="BO6" s="105"/>
      <c r="BP6" s="105"/>
      <c r="BQ6" s="105"/>
      <c r="BR6" s="105"/>
      <c r="BS6" s="105"/>
      <c r="BT6" s="105"/>
      <c r="BU6" s="105"/>
      <c r="BV6" s="105"/>
      <c r="BW6" s="105"/>
      <c r="BX6" s="105"/>
      <c r="BY6" s="105"/>
      <c r="BZ6" s="105"/>
      <c r="CA6" s="105"/>
      <c r="CB6" s="105"/>
      <c r="CC6" s="105"/>
      <c r="CD6" s="105"/>
      <c r="CE6" s="105"/>
      <c r="CF6" s="105"/>
      <c r="CG6" s="105"/>
      <c r="CH6" s="105"/>
      <c r="CI6" s="105"/>
      <c r="CJ6" s="105"/>
      <c r="CK6" s="105"/>
      <c r="CL6" s="105"/>
      <c r="CM6" s="105"/>
      <c r="CN6" s="105"/>
      <c r="CO6" s="105"/>
      <c r="CP6" s="105"/>
      <c r="CQ6" s="105"/>
    </row>
    <row r="7" spans="1:95" s="19" customFormat="1" ht="23.25" x14ac:dyDescent="0.35">
      <c r="A7" s="364" t="s">
        <v>359</v>
      </c>
      <c r="B7" s="364"/>
      <c r="C7" s="110"/>
      <c r="D7" s="221">
        <v>82.847122999999996</v>
      </c>
      <c r="E7" s="210">
        <v>13.860830999999999</v>
      </c>
      <c r="F7" s="210">
        <v>16.961282000000001</v>
      </c>
      <c r="G7" s="210">
        <v>9.9033270000000009</v>
      </c>
      <c r="H7" s="210">
        <v>-7.7877419999999997</v>
      </c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  <c r="AK7" s="105"/>
      <c r="AL7" s="105"/>
      <c r="AM7" s="105"/>
      <c r="AN7" s="105"/>
      <c r="AO7" s="105"/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  <c r="BP7" s="105"/>
      <c r="BQ7" s="105"/>
      <c r="BR7" s="105"/>
      <c r="BS7" s="105"/>
      <c r="BT7" s="105"/>
      <c r="BU7" s="105"/>
      <c r="BV7" s="105"/>
      <c r="BW7" s="105"/>
      <c r="BX7" s="105"/>
      <c r="BY7" s="105"/>
      <c r="BZ7" s="105"/>
      <c r="CA7" s="105"/>
      <c r="CB7" s="105"/>
      <c r="CC7" s="105"/>
      <c r="CD7" s="105"/>
      <c r="CE7" s="105"/>
      <c r="CF7" s="105"/>
      <c r="CG7" s="105"/>
      <c r="CH7" s="105"/>
      <c r="CI7" s="105"/>
      <c r="CJ7" s="105"/>
      <c r="CK7" s="105"/>
      <c r="CL7" s="105"/>
      <c r="CM7" s="105"/>
      <c r="CN7" s="105"/>
      <c r="CO7" s="105"/>
      <c r="CP7" s="105"/>
      <c r="CQ7" s="105"/>
    </row>
    <row r="8" spans="1:95" s="101" customFormat="1" ht="23.25" customHeight="1" x14ac:dyDescent="0.45">
      <c r="A8" s="364" t="s">
        <v>358</v>
      </c>
      <c r="B8" s="364"/>
      <c r="C8" s="110"/>
      <c r="D8" s="221">
        <v>-9.0310252907999882</v>
      </c>
      <c r="E8" s="210">
        <v>11.076211180800012</v>
      </c>
      <c r="F8" s="210">
        <v>-14.210499948599999</v>
      </c>
      <c r="G8" s="210">
        <v>41.367891157599999</v>
      </c>
      <c r="H8" s="210">
        <v>35.562094985100003</v>
      </c>
      <c r="I8" s="109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  <c r="AC8" s="123"/>
      <c r="AD8" s="123"/>
      <c r="AE8" s="123"/>
      <c r="AF8" s="123"/>
      <c r="AG8" s="123"/>
      <c r="AH8" s="123"/>
      <c r="AI8" s="123"/>
      <c r="AJ8" s="123"/>
      <c r="AK8" s="123"/>
      <c r="AL8" s="123"/>
      <c r="AM8" s="123"/>
      <c r="AN8" s="123"/>
      <c r="AO8" s="123"/>
      <c r="AP8" s="123"/>
      <c r="AQ8" s="123"/>
      <c r="AR8" s="123"/>
      <c r="AS8" s="123"/>
      <c r="AT8" s="123"/>
      <c r="AU8" s="123"/>
      <c r="AV8" s="123"/>
      <c r="AW8" s="123"/>
      <c r="AX8" s="123"/>
      <c r="AY8" s="123"/>
      <c r="AZ8" s="123"/>
      <c r="BA8" s="123"/>
      <c r="BB8" s="123"/>
      <c r="BC8" s="123"/>
      <c r="BD8" s="123"/>
      <c r="BE8" s="123"/>
      <c r="BF8" s="123"/>
      <c r="BG8" s="123"/>
      <c r="BH8" s="123"/>
      <c r="BI8" s="123"/>
      <c r="BJ8" s="123"/>
      <c r="BK8" s="123"/>
      <c r="BL8" s="123"/>
      <c r="BM8" s="123"/>
      <c r="BN8" s="123"/>
      <c r="BO8" s="123"/>
      <c r="BP8" s="123"/>
      <c r="BQ8" s="123"/>
      <c r="BR8" s="123"/>
      <c r="BS8" s="123"/>
      <c r="BT8" s="123"/>
      <c r="BU8" s="123"/>
      <c r="BV8" s="123"/>
      <c r="BW8" s="123"/>
      <c r="BX8" s="123"/>
      <c r="BY8" s="123"/>
      <c r="BZ8" s="123"/>
      <c r="CA8" s="123"/>
      <c r="CB8" s="123"/>
      <c r="CC8" s="123"/>
      <c r="CD8" s="123"/>
      <c r="CE8" s="123"/>
      <c r="CF8" s="123"/>
      <c r="CG8" s="123"/>
      <c r="CH8" s="123"/>
      <c r="CI8" s="123"/>
      <c r="CJ8" s="123"/>
      <c r="CK8" s="123"/>
      <c r="CL8" s="123"/>
      <c r="CM8" s="123"/>
      <c r="CN8" s="123"/>
      <c r="CO8" s="123"/>
      <c r="CP8" s="123"/>
      <c r="CQ8" s="123"/>
    </row>
    <row r="9" spans="1:95" s="213" customFormat="1" ht="21" x14ac:dyDescent="0.25">
      <c r="A9" s="365" t="s">
        <v>356</v>
      </c>
      <c r="B9" s="365"/>
      <c r="C9" s="219"/>
      <c r="D9" s="224">
        <v>32.759117000000003</v>
      </c>
      <c r="E9" s="225">
        <v>-24.037834</v>
      </c>
      <c r="F9" s="225">
        <v>-35.900005999999998</v>
      </c>
      <c r="G9" s="225">
        <v>36.987873</v>
      </c>
      <c r="H9" s="225">
        <v>-5.7439140000000002</v>
      </c>
      <c r="I9" s="124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27"/>
      <c r="AN9" s="127"/>
      <c r="AO9" s="127"/>
      <c r="AP9" s="127"/>
      <c r="AQ9" s="127"/>
      <c r="AR9" s="127"/>
      <c r="AS9" s="127"/>
      <c r="AT9" s="127"/>
      <c r="AU9" s="127"/>
      <c r="AV9" s="127"/>
      <c r="AW9" s="127"/>
      <c r="AX9" s="127"/>
      <c r="AY9" s="127"/>
      <c r="AZ9" s="127"/>
      <c r="BA9" s="127"/>
      <c r="BB9" s="127"/>
      <c r="BC9" s="127"/>
      <c r="BD9" s="127"/>
      <c r="BE9" s="127"/>
      <c r="BF9" s="127"/>
      <c r="BG9" s="127"/>
      <c r="BH9" s="127"/>
      <c r="BI9" s="127"/>
      <c r="BJ9" s="127"/>
      <c r="BK9" s="127"/>
      <c r="BL9" s="127"/>
      <c r="BM9" s="127"/>
      <c r="BN9" s="127"/>
      <c r="BO9" s="127"/>
      <c r="BP9" s="127"/>
      <c r="BQ9" s="127"/>
      <c r="BR9" s="127"/>
      <c r="BS9" s="127"/>
      <c r="BT9" s="127"/>
      <c r="BU9" s="127"/>
      <c r="BV9" s="127"/>
      <c r="BW9" s="127"/>
      <c r="BX9" s="127"/>
      <c r="BY9" s="127"/>
      <c r="BZ9" s="127"/>
      <c r="CA9" s="127"/>
      <c r="CB9" s="127"/>
      <c r="CC9" s="127"/>
      <c r="CD9" s="127"/>
      <c r="CE9" s="127"/>
      <c r="CF9" s="127"/>
      <c r="CG9" s="127"/>
      <c r="CH9" s="127"/>
      <c r="CI9" s="127"/>
      <c r="CJ9" s="127"/>
      <c r="CK9" s="127"/>
      <c r="CL9" s="127"/>
      <c r="CM9" s="127"/>
      <c r="CN9" s="127"/>
      <c r="CO9" s="127"/>
      <c r="CP9" s="127"/>
      <c r="CQ9" s="127"/>
    </row>
    <row r="10" spans="1:95" s="213" customFormat="1" ht="21" x14ac:dyDescent="0.25">
      <c r="A10" s="222"/>
      <c r="B10" s="222"/>
      <c r="C10" s="211"/>
      <c r="D10" s="223"/>
      <c r="E10" s="212"/>
      <c r="F10" s="212"/>
      <c r="G10" s="212"/>
      <c r="H10" s="212"/>
      <c r="I10" s="124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  <c r="AS10" s="127"/>
      <c r="AT10" s="127"/>
      <c r="AU10" s="127"/>
      <c r="AV10" s="127"/>
      <c r="AW10" s="127"/>
      <c r="AX10" s="127"/>
      <c r="AY10" s="127"/>
      <c r="AZ10" s="127"/>
      <c r="BA10" s="127"/>
      <c r="BB10" s="127"/>
      <c r="BC10" s="127"/>
      <c r="BD10" s="127"/>
      <c r="BE10" s="127"/>
      <c r="BF10" s="127"/>
      <c r="BG10" s="127"/>
      <c r="BH10" s="127"/>
      <c r="BI10" s="127"/>
      <c r="BJ10" s="127"/>
      <c r="BK10" s="127"/>
      <c r="BL10" s="127"/>
      <c r="BM10" s="127"/>
      <c r="BN10" s="127"/>
      <c r="BO10" s="127"/>
      <c r="BP10" s="127"/>
      <c r="BQ10" s="127"/>
      <c r="BR10" s="127"/>
      <c r="BS10" s="127"/>
      <c r="BT10" s="127"/>
      <c r="BU10" s="127"/>
      <c r="BV10" s="127"/>
      <c r="BW10" s="127"/>
      <c r="BX10" s="127"/>
      <c r="BY10" s="127"/>
      <c r="BZ10" s="127"/>
      <c r="CA10" s="127"/>
      <c r="CB10" s="127"/>
      <c r="CC10" s="127"/>
      <c r="CD10" s="127"/>
      <c r="CE10" s="127"/>
      <c r="CF10" s="127"/>
      <c r="CG10" s="127"/>
      <c r="CH10" s="127"/>
      <c r="CI10" s="127"/>
      <c r="CJ10" s="127"/>
      <c r="CK10" s="127"/>
      <c r="CL10" s="127"/>
      <c r="CM10" s="127"/>
      <c r="CN10" s="127"/>
      <c r="CO10" s="127"/>
      <c r="CP10" s="127"/>
      <c r="CQ10" s="127"/>
    </row>
    <row r="11" spans="1:95" s="28" customFormat="1" ht="31.5" x14ac:dyDescent="0.5">
      <c r="A11" s="334" t="s">
        <v>612</v>
      </c>
      <c r="B11" s="106"/>
      <c r="C11" s="106"/>
      <c r="D11" s="206" t="s">
        <v>620</v>
      </c>
      <c r="E11" s="206" t="s">
        <v>621</v>
      </c>
      <c r="F11" s="206" t="s">
        <v>622</v>
      </c>
      <c r="G11" s="206" t="s">
        <v>623</v>
      </c>
      <c r="H11" s="206" t="s">
        <v>624</v>
      </c>
      <c r="I11" s="103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V11" s="209"/>
      <c r="W11" s="209"/>
      <c r="X11" s="209"/>
      <c r="Y11" s="209"/>
      <c r="Z11" s="209"/>
      <c r="AA11" s="209"/>
      <c r="AB11" s="209"/>
      <c r="AC11" s="209"/>
      <c r="AD11" s="209"/>
      <c r="AE11" s="209"/>
      <c r="AF11" s="209"/>
      <c r="AG11" s="209"/>
      <c r="AH11" s="209"/>
      <c r="AI11" s="209"/>
      <c r="AJ11" s="209"/>
      <c r="AK11" s="209"/>
      <c r="AL11" s="209"/>
      <c r="AM11" s="209"/>
      <c r="AN11" s="209"/>
      <c r="AO11" s="209"/>
      <c r="AP11" s="209"/>
      <c r="AQ11" s="209"/>
      <c r="AR11" s="209"/>
      <c r="AS11" s="209"/>
      <c r="AT11" s="209"/>
      <c r="AU11" s="209"/>
      <c r="AV11" s="209"/>
      <c r="AW11" s="209"/>
      <c r="AX11" s="209"/>
      <c r="AY11" s="209"/>
      <c r="AZ11" s="209"/>
      <c r="BA11" s="209"/>
      <c r="BB11" s="209"/>
      <c r="BC11" s="209"/>
      <c r="BD11" s="209"/>
      <c r="BE11" s="209"/>
      <c r="BF11" s="209"/>
      <c r="BG11" s="209"/>
      <c r="BH11" s="209"/>
      <c r="BI11" s="209"/>
      <c r="BJ11" s="209"/>
      <c r="BK11" s="209"/>
      <c r="BL11" s="209"/>
      <c r="BM11" s="209"/>
      <c r="BN11" s="209"/>
      <c r="BO11" s="209"/>
      <c r="BP11" s="209"/>
      <c r="BQ11" s="209"/>
      <c r="BR11" s="209"/>
      <c r="BS11" s="209"/>
      <c r="BT11" s="209"/>
      <c r="BU11" s="209"/>
      <c r="BV11" s="209"/>
      <c r="BW11" s="209"/>
      <c r="BX11" s="209"/>
      <c r="BY11" s="209"/>
      <c r="BZ11" s="209"/>
      <c r="CA11" s="209"/>
      <c r="CB11" s="209"/>
      <c r="CC11" s="209"/>
      <c r="CD11" s="209"/>
      <c r="CE11" s="209"/>
      <c r="CF11" s="209"/>
      <c r="CG11" s="209"/>
      <c r="CH11" s="209"/>
      <c r="CI11" s="209"/>
      <c r="CJ11" s="209"/>
      <c r="CK11" s="209"/>
      <c r="CL11" s="209"/>
      <c r="CM11" s="209"/>
      <c r="CN11" s="209"/>
      <c r="CO11" s="209"/>
      <c r="CP11" s="209"/>
      <c r="CQ11" s="209"/>
    </row>
    <row r="12" spans="1:95" s="159" customFormat="1" ht="20.100000000000001" customHeight="1" x14ac:dyDescent="0.2">
      <c r="A12" s="177" t="s">
        <v>625</v>
      </c>
      <c r="B12" s="177"/>
      <c r="C12" s="177"/>
      <c r="D12" s="231">
        <v>-5.3411989999999996</v>
      </c>
      <c r="E12" s="232">
        <v>-7.0677339999999997</v>
      </c>
      <c r="F12" s="232">
        <v>-12.583219</v>
      </c>
      <c r="G12" s="232">
        <v>-2.352277</v>
      </c>
      <c r="H12" s="232">
        <v>-9.5998409999999996</v>
      </c>
      <c r="I12" s="134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6"/>
      <c r="AC12" s="156"/>
      <c r="AD12" s="156"/>
      <c r="AE12" s="156"/>
      <c r="AF12" s="156"/>
      <c r="AG12" s="156"/>
      <c r="AH12" s="156"/>
      <c r="AI12" s="156"/>
      <c r="AJ12" s="156"/>
      <c r="AK12" s="156"/>
      <c r="AL12" s="156"/>
      <c r="AM12" s="156"/>
      <c r="AN12" s="156"/>
      <c r="AO12" s="156"/>
      <c r="AP12" s="156"/>
      <c r="AQ12" s="156"/>
      <c r="AR12" s="156"/>
      <c r="AS12" s="156"/>
      <c r="AT12" s="156"/>
      <c r="AU12" s="156"/>
      <c r="AV12" s="156"/>
      <c r="AW12" s="156"/>
      <c r="AX12" s="156"/>
      <c r="AY12" s="156"/>
      <c r="AZ12" s="156"/>
      <c r="BA12" s="156"/>
      <c r="BB12" s="156"/>
      <c r="BC12" s="156"/>
      <c r="BD12" s="156"/>
      <c r="BE12" s="156"/>
      <c r="BF12" s="156"/>
      <c r="BG12" s="156"/>
      <c r="BH12" s="156"/>
      <c r="BI12" s="156"/>
      <c r="BJ12" s="156"/>
      <c r="BK12" s="156"/>
      <c r="BL12" s="156"/>
      <c r="BM12" s="156"/>
      <c r="BN12" s="156"/>
      <c r="BO12" s="156"/>
      <c r="BP12" s="156"/>
      <c r="BQ12" s="156"/>
      <c r="BR12" s="156"/>
      <c r="BS12" s="156"/>
      <c r="BT12" s="156"/>
      <c r="BU12" s="156"/>
      <c r="BV12" s="156"/>
      <c r="BW12" s="156"/>
      <c r="BX12" s="156"/>
      <c r="BY12" s="156"/>
      <c r="BZ12" s="156"/>
      <c r="CA12" s="156"/>
      <c r="CB12" s="156"/>
      <c r="CC12" s="156"/>
      <c r="CD12" s="156"/>
      <c r="CE12" s="156"/>
      <c r="CF12" s="156"/>
      <c r="CG12" s="156"/>
      <c r="CH12" s="156"/>
      <c r="CI12" s="156"/>
      <c r="CJ12" s="156"/>
      <c r="CK12" s="156"/>
      <c r="CL12" s="156"/>
      <c r="CM12" s="156"/>
      <c r="CN12" s="156"/>
      <c r="CO12" s="156"/>
      <c r="CP12" s="156"/>
      <c r="CQ12" s="156"/>
    </row>
    <row r="13" spans="1:95" s="159" customFormat="1" ht="20.100000000000001" customHeight="1" x14ac:dyDescent="0.2">
      <c r="A13" s="155" t="s">
        <v>626</v>
      </c>
      <c r="B13" s="154"/>
      <c r="C13" s="154"/>
      <c r="D13" s="233">
        <v>1.264988</v>
      </c>
      <c r="E13" s="208">
        <v>8.4768270000000001</v>
      </c>
      <c r="F13" s="208">
        <v>5.2999340000000004</v>
      </c>
      <c r="G13" s="208">
        <v>6.3970950000000002</v>
      </c>
      <c r="H13" s="208">
        <v>-2.2692399999999999</v>
      </c>
      <c r="I13" s="134"/>
      <c r="J13" s="156"/>
      <c r="K13" s="156"/>
      <c r="L13" s="156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  <c r="AI13" s="156"/>
      <c r="AJ13" s="156"/>
      <c r="AK13" s="156"/>
      <c r="AL13" s="156"/>
      <c r="AM13" s="156"/>
      <c r="AN13" s="156"/>
      <c r="AO13" s="156"/>
      <c r="AP13" s="156"/>
      <c r="AQ13" s="156"/>
      <c r="AR13" s="156"/>
      <c r="AS13" s="156"/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6"/>
      <c r="CD13" s="156"/>
      <c r="CE13" s="156"/>
      <c r="CF13" s="156"/>
      <c r="CG13" s="156"/>
      <c r="CH13" s="156"/>
      <c r="CI13" s="156"/>
      <c r="CJ13" s="156"/>
      <c r="CK13" s="156"/>
      <c r="CL13" s="156"/>
      <c r="CM13" s="156"/>
      <c r="CN13" s="156"/>
      <c r="CO13" s="156"/>
      <c r="CP13" s="156"/>
      <c r="CQ13" s="156"/>
    </row>
    <row r="14" spans="1:95" s="159" customFormat="1" ht="20.100000000000001" customHeight="1" x14ac:dyDescent="0.2">
      <c r="A14" s="194" t="s">
        <v>627</v>
      </c>
      <c r="B14" s="154"/>
      <c r="C14" s="154"/>
      <c r="D14" s="233">
        <v>2.0158719999999999</v>
      </c>
      <c r="E14" s="208">
        <v>3.0174569999999998</v>
      </c>
      <c r="F14" s="208">
        <v>1.8518969999999999</v>
      </c>
      <c r="G14" s="208">
        <v>2.6828150000000002</v>
      </c>
      <c r="H14" s="208">
        <v>2.1749200000000002</v>
      </c>
      <c r="I14" s="134"/>
      <c r="J14" s="156"/>
      <c r="K14" s="156"/>
      <c r="L14" s="156"/>
      <c r="M14" s="156"/>
      <c r="N14" s="156"/>
      <c r="O14" s="156"/>
      <c r="P14" s="156"/>
      <c r="Q14" s="156"/>
      <c r="R14" s="156"/>
      <c r="S14" s="156"/>
      <c r="T14" s="156"/>
      <c r="U14" s="156"/>
      <c r="V14" s="156"/>
      <c r="W14" s="156"/>
      <c r="X14" s="156"/>
      <c r="Y14" s="156"/>
      <c r="Z14" s="156"/>
      <c r="AA14" s="156"/>
      <c r="AB14" s="156"/>
      <c r="AC14" s="156"/>
      <c r="AD14" s="156"/>
      <c r="AE14" s="156"/>
      <c r="AF14" s="156"/>
      <c r="AG14" s="156"/>
      <c r="AH14" s="156"/>
      <c r="AI14" s="156"/>
      <c r="AJ14" s="156"/>
      <c r="AK14" s="156"/>
      <c r="AL14" s="156"/>
      <c r="AM14" s="156"/>
      <c r="AN14" s="156"/>
      <c r="AO14" s="156"/>
      <c r="AP14" s="156"/>
      <c r="AQ14" s="156"/>
      <c r="AR14" s="156"/>
      <c r="AS14" s="156"/>
      <c r="AT14" s="156"/>
      <c r="AU14" s="156"/>
      <c r="AV14" s="156"/>
      <c r="AW14" s="156"/>
      <c r="AX14" s="156"/>
      <c r="AY14" s="156"/>
      <c r="AZ14" s="156"/>
      <c r="BA14" s="156"/>
      <c r="BB14" s="156"/>
      <c r="BC14" s="156"/>
      <c r="BD14" s="156"/>
      <c r="BE14" s="156"/>
      <c r="BF14" s="156"/>
      <c r="BG14" s="156"/>
      <c r="BH14" s="156"/>
      <c r="BI14" s="156"/>
      <c r="BJ14" s="156"/>
      <c r="BK14" s="156"/>
      <c r="BL14" s="156"/>
      <c r="BM14" s="156"/>
      <c r="BN14" s="156"/>
      <c r="BO14" s="156"/>
      <c r="BP14" s="156"/>
      <c r="BQ14" s="156"/>
      <c r="BR14" s="156"/>
      <c r="BS14" s="156"/>
      <c r="BT14" s="156"/>
      <c r="BU14" s="156"/>
      <c r="BV14" s="156"/>
      <c r="BW14" s="156"/>
      <c r="BX14" s="156"/>
      <c r="BY14" s="156"/>
      <c r="BZ14" s="156"/>
      <c r="CA14" s="156"/>
      <c r="CB14" s="156"/>
      <c r="CC14" s="156"/>
      <c r="CD14" s="156"/>
      <c r="CE14" s="156"/>
      <c r="CF14" s="156"/>
      <c r="CG14" s="156"/>
      <c r="CH14" s="156"/>
      <c r="CI14" s="156"/>
      <c r="CJ14" s="156"/>
      <c r="CK14" s="156"/>
      <c r="CL14" s="156"/>
      <c r="CM14" s="156"/>
      <c r="CN14" s="156"/>
      <c r="CO14" s="156"/>
      <c r="CP14" s="156"/>
      <c r="CQ14" s="156"/>
    </row>
    <row r="15" spans="1:95" s="159" customFormat="1" ht="20.100000000000001" customHeight="1" x14ac:dyDescent="0.2">
      <c r="A15" s="194" t="s">
        <v>628</v>
      </c>
      <c r="B15" s="154"/>
      <c r="C15" s="154"/>
      <c r="D15" s="233">
        <v>-0.750884</v>
      </c>
      <c r="E15" s="208">
        <v>5.4593699999999998</v>
      </c>
      <c r="F15" s="208">
        <v>3.4480369999999998</v>
      </c>
      <c r="G15" s="208">
        <v>3.71428</v>
      </c>
      <c r="H15" s="208">
        <v>-4.4441600000000001</v>
      </c>
      <c r="I15" s="134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</row>
    <row r="16" spans="1:95" s="159" customFormat="1" ht="20.100000000000001" customHeight="1" x14ac:dyDescent="0.2">
      <c r="A16" s="155" t="s">
        <v>629</v>
      </c>
      <c r="B16" s="154"/>
      <c r="C16" s="154"/>
      <c r="D16" s="233">
        <v>-0.92320800000000003</v>
      </c>
      <c r="E16" s="208">
        <v>-3.3283E-2</v>
      </c>
      <c r="F16" s="208">
        <v>-8.3546999999999996E-2</v>
      </c>
      <c r="G16" s="208">
        <v>-9.2752000000000001E-2</v>
      </c>
      <c r="H16" s="208">
        <v>-8.3668999999999993E-2</v>
      </c>
      <c r="I16" s="134"/>
      <c r="J16" s="156"/>
      <c r="K16" s="156"/>
      <c r="L16" s="156"/>
      <c r="M16" s="156"/>
      <c r="N16" s="156"/>
      <c r="O16" s="156"/>
      <c r="P16" s="156"/>
      <c r="Q16" s="156"/>
      <c r="R16" s="156"/>
      <c r="S16" s="156"/>
      <c r="T16" s="156"/>
      <c r="U16" s="156"/>
      <c r="V16" s="156"/>
      <c r="W16" s="156"/>
      <c r="X16" s="156"/>
      <c r="Y16" s="156"/>
      <c r="Z16" s="156"/>
      <c r="AA16" s="156"/>
      <c r="AB16" s="156"/>
      <c r="AC16" s="156"/>
      <c r="AD16" s="156"/>
      <c r="AE16" s="156"/>
      <c r="AF16" s="156"/>
      <c r="AG16" s="156"/>
      <c r="AH16" s="156"/>
      <c r="AI16" s="156"/>
      <c r="AJ16" s="156"/>
      <c r="AK16" s="156"/>
      <c r="AL16" s="156"/>
      <c r="AM16" s="156"/>
      <c r="AN16" s="156"/>
      <c r="AO16" s="156"/>
      <c r="AP16" s="156"/>
      <c r="AQ16" s="156"/>
      <c r="AR16" s="156"/>
      <c r="AS16" s="156"/>
      <c r="AT16" s="156"/>
      <c r="AU16" s="156"/>
      <c r="AV16" s="156"/>
      <c r="AW16" s="156"/>
      <c r="AX16" s="156"/>
      <c r="AY16" s="156"/>
      <c r="AZ16" s="156"/>
      <c r="BA16" s="156"/>
      <c r="BB16" s="156"/>
      <c r="BC16" s="156"/>
      <c r="BD16" s="156"/>
      <c r="BE16" s="156"/>
      <c r="BF16" s="156"/>
      <c r="BG16" s="156"/>
      <c r="BH16" s="156"/>
      <c r="BI16" s="156"/>
      <c r="BJ16" s="156"/>
      <c r="BK16" s="156"/>
      <c r="BL16" s="156"/>
      <c r="BM16" s="156"/>
      <c r="BN16" s="156"/>
      <c r="BO16" s="156"/>
      <c r="BP16" s="156"/>
      <c r="BQ16" s="156"/>
      <c r="BR16" s="156"/>
      <c r="BS16" s="156"/>
      <c r="BT16" s="156"/>
      <c r="BU16" s="156"/>
      <c r="BV16" s="156"/>
      <c r="BW16" s="156"/>
      <c r="BX16" s="156"/>
      <c r="BY16" s="156"/>
      <c r="BZ16" s="156"/>
      <c r="CA16" s="156"/>
      <c r="CB16" s="156"/>
      <c r="CC16" s="156"/>
      <c r="CD16" s="156"/>
      <c r="CE16" s="156"/>
      <c r="CF16" s="156"/>
      <c r="CG16" s="156"/>
      <c r="CH16" s="156"/>
      <c r="CI16" s="156"/>
      <c r="CJ16" s="156"/>
      <c r="CK16" s="156"/>
      <c r="CL16" s="156"/>
      <c r="CM16" s="156"/>
      <c r="CN16" s="156"/>
      <c r="CO16" s="156"/>
      <c r="CP16" s="156"/>
      <c r="CQ16" s="156"/>
    </row>
    <row r="17" spans="1:95" s="159" customFormat="1" ht="20.100000000000001" customHeight="1" x14ac:dyDescent="0.2">
      <c r="A17" s="202" t="s">
        <v>630</v>
      </c>
      <c r="B17" s="154"/>
      <c r="C17" s="154"/>
      <c r="D17" s="233">
        <v>-9.0983999999999995E-2</v>
      </c>
      <c r="E17" s="208">
        <v>-2.0778000000000001E-2</v>
      </c>
      <c r="F17" s="208">
        <v>-7.7393000000000003E-2</v>
      </c>
      <c r="G17" s="208">
        <v>-8.1016000000000005E-2</v>
      </c>
      <c r="H17" s="208">
        <v>-7.3025000000000007E-2</v>
      </c>
      <c r="I17" s="134"/>
      <c r="J17" s="156"/>
      <c r="K17" s="156"/>
      <c r="L17" s="156"/>
      <c r="M17" s="156"/>
      <c r="N17" s="156"/>
      <c r="O17" s="156"/>
      <c r="P17" s="156"/>
      <c r="Q17" s="156"/>
      <c r="R17" s="156"/>
      <c r="S17" s="156"/>
      <c r="T17" s="156"/>
      <c r="U17" s="156"/>
      <c r="V17" s="156"/>
      <c r="W17" s="156"/>
      <c r="X17" s="156"/>
      <c r="Y17" s="156"/>
      <c r="Z17" s="156"/>
      <c r="AA17" s="156"/>
      <c r="AB17" s="156"/>
      <c r="AC17" s="156"/>
      <c r="AD17" s="156"/>
      <c r="AE17" s="156"/>
      <c r="AF17" s="156"/>
      <c r="AG17" s="156"/>
      <c r="AH17" s="156"/>
      <c r="AI17" s="156"/>
      <c r="AJ17" s="156"/>
      <c r="AK17" s="156"/>
      <c r="AL17" s="156"/>
      <c r="AM17" s="156"/>
      <c r="AN17" s="156"/>
      <c r="AO17" s="156"/>
      <c r="AP17" s="156"/>
      <c r="AQ17" s="156"/>
      <c r="AR17" s="156"/>
      <c r="AS17" s="156"/>
      <c r="AT17" s="156"/>
      <c r="AU17" s="156"/>
      <c r="AV17" s="156"/>
      <c r="AW17" s="156"/>
      <c r="AX17" s="156"/>
      <c r="AY17" s="156"/>
      <c r="AZ17" s="156"/>
      <c r="BA17" s="156"/>
      <c r="BB17" s="156"/>
      <c r="BC17" s="156"/>
      <c r="BD17" s="156"/>
      <c r="BE17" s="156"/>
      <c r="BF17" s="156"/>
      <c r="BG17" s="156"/>
      <c r="BH17" s="156"/>
      <c r="BI17" s="156"/>
      <c r="BJ17" s="156"/>
      <c r="BK17" s="156"/>
      <c r="BL17" s="156"/>
      <c r="BM17" s="156"/>
      <c r="BN17" s="156"/>
      <c r="BO17" s="156"/>
      <c r="BP17" s="156"/>
      <c r="BQ17" s="156"/>
      <c r="BR17" s="156"/>
      <c r="BS17" s="156"/>
      <c r="BT17" s="156"/>
      <c r="BU17" s="156"/>
      <c r="BV17" s="156"/>
      <c r="BW17" s="156"/>
      <c r="BX17" s="156"/>
      <c r="BY17" s="156"/>
      <c r="BZ17" s="156"/>
      <c r="CA17" s="156"/>
      <c r="CB17" s="156"/>
      <c r="CC17" s="156"/>
      <c r="CD17" s="156"/>
      <c r="CE17" s="156"/>
      <c r="CF17" s="156"/>
      <c r="CG17" s="156"/>
      <c r="CH17" s="156"/>
      <c r="CI17" s="156"/>
      <c r="CJ17" s="156"/>
      <c r="CK17" s="156"/>
      <c r="CL17" s="156"/>
      <c r="CM17" s="156"/>
      <c r="CN17" s="156"/>
      <c r="CO17" s="156"/>
      <c r="CP17" s="156"/>
      <c r="CQ17" s="156"/>
    </row>
    <row r="18" spans="1:95" s="159" customFormat="1" ht="20.100000000000001" customHeight="1" x14ac:dyDescent="0.2">
      <c r="A18" s="202" t="s">
        <v>631</v>
      </c>
      <c r="B18" s="154"/>
      <c r="C18" s="154"/>
      <c r="D18" s="233">
        <v>-0.83222399999999996</v>
      </c>
      <c r="E18" s="208">
        <v>-1.2505E-2</v>
      </c>
      <c r="F18" s="208">
        <v>-6.1539999999999997E-3</v>
      </c>
      <c r="G18" s="208">
        <v>-1.1736E-2</v>
      </c>
      <c r="H18" s="208">
        <v>-1.0644000000000001E-2</v>
      </c>
      <c r="I18" s="134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</row>
    <row r="19" spans="1:95" s="159" customFormat="1" ht="20.100000000000001" customHeight="1" x14ac:dyDescent="0.2">
      <c r="A19" s="178" t="s">
        <v>340</v>
      </c>
      <c r="B19" s="154"/>
      <c r="C19" s="154"/>
      <c r="D19" s="233">
        <v>0.86127900000000002</v>
      </c>
      <c r="E19" s="208">
        <v>-2.3922370000000002</v>
      </c>
      <c r="F19" s="208">
        <v>-12.490432</v>
      </c>
      <c r="G19" s="208">
        <v>-4.4657280000000004</v>
      </c>
      <c r="H19" s="208">
        <v>2.4364460000000001</v>
      </c>
      <c r="I19" s="134"/>
      <c r="J19" s="156"/>
      <c r="K19" s="156"/>
      <c r="L19" s="156"/>
      <c r="M19" s="156"/>
      <c r="N19" s="156"/>
      <c r="O19" s="156"/>
      <c r="P19" s="156"/>
      <c r="Q19" s="156"/>
      <c r="R19" s="156"/>
      <c r="S19" s="156"/>
      <c r="T19" s="156"/>
      <c r="U19" s="156"/>
      <c r="V19" s="156"/>
      <c r="W19" s="156"/>
      <c r="X19" s="156"/>
      <c r="Y19" s="156"/>
      <c r="Z19" s="156"/>
      <c r="AA19" s="156"/>
      <c r="AB19" s="156"/>
      <c r="AC19" s="156"/>
      <c r="AD19" s="156"/>
      <c r="AE19" s="156"/>
      <c r="AF19" s="156"/>
      <c r="AG19" s="156"/>
      <c r="AH19" s="156"/>
      <c r="AI19" s="156"/>
      <c r="AJ19" s="156"/>
      <c r="AK19" s="156"/>
      <c r="AL19" s="156"/>
      <c r="AM19" s="156"/>
      <c r="AN19" s="156"/>
      <c r="AO19" s="156"/>
      <c r="AP19" s="156"/>
      <c r="AQ19" s="156"/>
      <c r="AR19" s="156"/>
      <c r="AS19" s="156"/>
      <c r="AT19" s="156"/>
      <c r="AU19" s="156"/>
      <c r="AV19" s="156"/>
      <c r="AW19" s="156"/>
      <c r="AX19" s="156"/>
      <c r="AY19" s="156"/>
      <c r="AZ19" s="156"/>
      <c r="BA19" s="156"/>
      <c r="BB19" s="156"/>
      <c r="BC19" s="156"/>
      <c r="BD19" s="156"/>
      <c r="BE19" s="156"/>
      <c r="BF19" s="156"/>
      <c r="BG19" s="156"/>
      <c r="BH19" s="156"/>
      <c r="BI19" s="156"/>
      <c r="BJ19" s="156"/>
      <c r="BK19" s="156"/>
      <c r="BL19" s="156"/>
      <c r="BM19" s="156"/>
      <c r="BN19" s="156"/>
      <c r="BO19" s="156"/>
      <c r="BP19" s="156"/>
      <c r="BQ19" s="156"/>
      <c r="BR19" s="156"/>
      <c r="BS19" s="156"/>
      <c r="BT19" s="156"/>
      <c r="BU19" s="156"/>
      <c r="BV19" s="156"/>
      <c r="BW19" s="156"/>
      <c r="BX19" s="156"/>
      <c r="BY19" s="156"/>
      <c r="BZ19" s="156"/>
      <c r="CA19" s="156"/>
      <c r="CB19" s="156"/>
      <c r="CC19" s="156"/>
      <c r="CD19" s="156"/>
      <c r="CE19" s="156"/>
      <c r="CF19" s="156"/>
      <c r="CG19" s="156"/>
      <c r="CH19" s="156"/>
      <c r="CI19" s="156"/>
      <c r="CJ19" s="156"/>
      <c r="CK19" s="156"/>
      <c r="CL19" s="156"/>
      <c r="CM19" s="156"/>
      <c r="CN19" s="156"/>
      <c r="CO19" s="156"/>
      <c r="CP19" s="156"/>
      <c r="CQ19" s="156"/>
    </row>
    <row r="20" spans="1:95" s="159" customFormat="1" ht="20.100000000000001" customHeight="1" x14ac:dyDescent="0.2">
      <c r="A20" s="178" t="s">
        <v>341</v>
      </c>
      <c r="B20" s="154"/>
      <c r="C20" s="154"/>
      <c r="D20" s="233">
        <v>2.351677</v>
      </c>
      <c r="E20" s="208">
        <v>3.1505580000000002</v>
      </c>
      <c r="F20" s="208">
        <v>1.9825410000000001</v>
      </c>
      <c r="G20" s="208">
        <v>8.6292460000000002</v>
      </c>
      <c r="H20" s="208">
        <v>1.4113549999999999</v>
      </c>
      <c r="I20" s="134"/>
      <c r="J20" s="156"/>
      <c r="K20" s="156"/>
      <c r="L20" s="156"/>
      <c r="M20" s="156"/>
      <c r="N20" s="156"/>
      <c r="O20" s="156"/>
      <c r="P20" s="156"/>
      <c r="Q20" s="156"/>
      <c r="R20" s="156"/>
      <c r="S20" s="156"/>
      <c r="T20" s="156"/>
      <c r="U20" s="15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6"/>
      <c r="AL20" s="156"/>
      <c r="AM20" s="156"/>
      <c r="AN20" s="156"/>
      <c r="AO20" s="156"/>
      <c r="AP20" s="156"/>
      <c r="AQ20" s="156"/>
      <c r="AR20" s="156"/>
      <c r="AS20" s="156"/>
      <c r="AT20" s="156"/>
      <c r="AU20" s="156"/>
      <c r="AV20" s="156"/>
      <c r="AW20" s="156"/>
      <c r="AX20" s="156"/>
      <c r="AY20" s="156"/>
      <c r="AZ20" s="156"/>
      <c r="BA20" s="156"/>
      <c r="BB20" s="156"/>
      <c r="BC20" s="156"/>
      <c r="BD20" s="156"/>
      <c r="BE20" s="156"/>
      <c r="BF20" s="156"/>
      <c r="BG20" s="156"/>
      <c r="BH20" s="156"/>
      <c r="BI20" s="156"/>
      <c r="BJ20" s="156"/>
      <c r="BK20" s="156"/>
      <c r="BL20" s="156"/>
      <c r="BM20" s="156"/>
      <c r="BN20" s="156"/>
      <c r="BO20" s="156"/>
      <c r="BP20" s="156"/>
      <c r="BQ20" s="156"/>
      <c r="BR20" s="156"/>
      <c r="BS20" s="156"/>
      <c r="BT20" s="156"/>
      <c r="BU20" s="156"/>
      <c r="BV20" s="156"/>
      <c r="BW20" s="156"/>
      <c r="BX20" s="156"/>
      <c r="BY20" s="156"/>
      <c r="BZ20" s="156"/>
      <c r="CA20" s="156"/>
      <c r="CB20" s="156"/>
      <c r="CC20" s="156"/>
      <c r="CD20" s="156"/>
      <c r="CE20" s="156"/>
      <c r="CF20" s="156"/>
      <c r="CG20" s="156"/>
      <c r="CH20" s="156"/>
      <c r="CI20" s="156"/>
      <c r="CJ20" s="156"/>
      <c r="CK20" s="156"/>
      <c r="CL20" s="156"/>
      <c r="CM20" s="156"/>
      <c r="CN20" s="156"/>
      <c r="CO20" s="156"/>
      <c r="CP20" s="156"/>
      <c r="CQ20" s="156"/>
    </row>
    <row r="21" spans="1:95" s="159" customFormat="1" ht="20.100000000000001" customHeight="1" x14ac:dyDescent="0.2">
      <c r="A21" s="178" t="s">
        <v>632</v>
      </c>
      <c r="B21" s="154"/>
      <c r="C21" s="154"/>
      <c r="D21" s="233">
        <v>-43.717244999999998</v>
      </c>
      <c r="E21" s="208">
        <v>1.597596</v>
      </c>
      <c r="F21" s="208">
        <v>-30.506829</v>
      </c>
      <c r="G21" s="208">
        <v>15.852893999999999</v>
      </c>
      <c r="H21" s="208">
        <v>18.728864000000002</v>
      </c>
      <c r="I21" s="134"/>
      <c r="J21" s="156"/>
      <c r="K21" s="156"/>
      <c r="L21" s="156"/>
      <c r="M21" s="156"/>
      <c r="N21" s="156"/>
      <c r="O21" s="156"/>
      <c r="P21" s="156"/>
      <c r="Q21" s="156"/>
      <c r="R21" s="156"/>
      <c r="S21" s="156"/>
      <c r="T21" s="156"/>
      <c r="U21" s="156"/>
      <c r="V21" s="156"/>
      <c r="W21" s="156"/>
      <c r="X21" s="156"/>
      <c r="Y21" s="156"/>
      <c r="Z21" s="156"/>
      <c r="AA21" s="156"/>
      <c r="AB21" s="156"/>
      <c r="AC21" s="156"/>
      <c r="AD21" s="156"/>
      <c r="AE21" s="156"/>
      <c r="AF21" s="156"/>
      <c r="AG21" s="156"/>
      <c r="AH21" s="156"/>
      <c r="AI21" s="156"/>
      <c r="AJ21" s="156"/>
      <c r="AK21" s="156"/>
      <c r="AL21" s="156"/>
      <c r="AM21" s="156"/>
      <c r="AN21" s="156"/>
      <c r="AO21" s="156"/>
      <c r="AP21" s="156"/>
      <c r="AQ21" s="156"/>
      <c r="AR21" s="156"/>
      <c r="AS21" s="156"/>
      <c r="AT21" s="156"/>
      <c r="AU21" s="156"/>
      <c r="AV21" s="156"/>
      <c r="AW21" s="156"/>
      <c r="AX21" s="156"/>
      <c r="AY21" s="156"/>
      <c r="AZ21" s="156"/>
      <c r="BA21" s="156"/>
      <c r="BB21" s="156"/>
      <c r="BC21" s="156"/>
      <c r="BD21" s="156"/>
      <c r="BE21" s="156"/>
      <c r="BF21" s="156"/>
      <c r="BG21" s="156"/>
      <c r="BH21" s="156"/>
      <c r="BI21" s="156"/>
      <c r="BJ21" s="156"/>
      <c r="BK21" s="156"/>
      <c r="BL21" s="156"/>
      <c r="BM21" s="156"/>
      <c r="BN21" s="156"/>
      <c r="BO21" s="156"/>
      <c r="BP21" s="156"/>
      <c r="BQ21" s="156"/>
      <c r="BR21" s="156"/>
      <c r="BS21" s="156"/>
      <c r="BT21" s="156"/>
      <c r="BU21" s="156"/>
      <c r="BV21" s="156"/>
      <c r="BW21" s="156"/>
      <c r="BX21" s="156"/>
      <c r="BY21" s="156"/>
      <c r="BZ21" s="156"/>
      <c r="CA21" s="156"/>
      <c r="CB21" s="156"/>
      <c r="CC21" s="156"/>
      <c r="CD21" s="156"/>
      <c r="CE21" s="156"/>
      <c r="CF21" s="156"/>
      <c r="CG21" s="156"/>
      <c r="CH21" s="156"/>
      <c r="CI21" s="156"/>
      <c r="CJ21" s="156"/>
      <c r="CK21" s="156"/>
      <c r="CL21" s="156"/>
      <c r="CM21" s="156"/>
      <c r="CN21" s="156"/>
      <c r="CO21" s="156"/>
      <c r="CP21" s="156"/>
      <c r="CQ21" s="156"/>
    </row>
    <row r="22" spans="1:95" s="159" customFormat="1" ht="20.100000000000001" customHeight="1" x14ac:dyDescent="0.2">
      <c r="A22" s="178" t="s">
        <v>633</v>
      </c>
      <c r="B22" s="154"/>
      <c r="C22" s="154"/>
      <c r="D22" s="233">
        <v>9.2077740000000006</v>
      </c>
      <c r="E22" s="208">
        <v>0.194107</v>
      </c>
      <c r="F22" s="208">
        <v>13.231329000000001</v>
      </c>
      <c r="G22" s="208">
        <v>-0.83569400000000005</v>
      </c>
      <c r="H22" s="208">
        <v>0.124029</v>
      </c>
      <c r="I22" s="134"/>
      <c r="J22" s="156"/>
      <c r="K22" s="156"/>
      <c r="L22" s="156"/>
      <c r="M22" s="156"/>
      <c r="N22" s="156"/>
      <c r="O22" s="156"/>
      <c r="P22" s="156"/>
      <c r="Q22" s="156"/>
      <c r="R22" s="156"/>
      <c r="S22" s="156"/>
      <c r="T22" s="156"/>
      <c r="U22" s="156"/>
      <c r="V22" s="156"/>
      <c r="W22" s="156"/>
      <c r="X22" s="156"/>
      <c r="Y22" s="156"/>
      <c r="Z22" s="156"/>
      <c r="AA22" s="156"/>
      <c r="AB22" s="156"/>
      <c r="AC22" s="156"/>
      <c r="AD22" s="156"/>
      <c r="AE22" s="156"/>
      <c r="AF22" s="156"/>
      <c r="AG22" s="156"/>
      <c r="AH22" s="156"/>
      <c r="AI22" s="156"/>
      <c r="AJ22" s="156"/>
      <c r="AK22" s="156"/>
      <c r="AL22" s="156"/>
      <c r="AM22" s="156"/>
      <c r="AN22" s="156"/>
      <c r="AO22" s="156"/>
      <c r="AP22" s="156"/>
      <c r="AQ22" s="156"/>
      <c r="AR22" s="156"/>
      <c r="AS22" s="156"/>
      <c r="AT22" s="156"/>
      <c r="AU22" s="156"/>
      <c r="AV22" s="156"/>
      <c r="AW22" s="156"/>
      <c r="AX22" s="156"/>
      <c r="AY22" s="156"/>
      <c r="AZ22" s="156"/>
      <c r="BA22" s="156"/>
      <c r="BB22" s="156"/>
      <c r="BC22" s="156"/>
      <c r="BD22" s="156"/>
      <c r="BE22" s="156"/>
      <c r="BF22" s="156"/>
      <c r="BG22" s="156"/>
      <c r="BH22" s="156"/>
      <c r="BI22" s="156"/>
      <c r="BJ22" s="156"/>
      <c r="BK22" s="156"/>
      <c r="BL22" s="156"/>
      <c r="BM22" s="156"/>
      <c r="BN22" s="156"/>
      <c r="BO22" s="156"/>
      <c r="BP22" s="156"/>
      <c r="BQ22" s="156"/>
      <c r="BR22" s="156"/>
      <c r="BS22" s="156"/>
      <c r="BT22" s="156"/>
      <c r="BU22" s="156"/>
      <c r="BV22" s="156"/>
      <c r="BW22" s="156"/>
      <c r="BX22" s="156"/>
      <c r="BY22" s="156"/>
      <c r="BZ22" s="156"/>
      <c r="CA22" s="156"/>
      <c r="CB22" s="156"/>
      <c r="CC22" s="156"/>
      <c r="CD22" s="156"/>
      <c r="CE22" s="156"/>
      <c r="CF22" s="156"/>
      <c r="CG22" s="156"/>
      <c r="CH22" s="156"/>
      <c r="CI22" s="156"/>
      <c r="CJ22" s="156"/>
      <c r="CK22" s="156"/>
      <c r="CL22" s="156"/>
      <c r="CM22" s="156"/>
      <c r="CN22" s="156"/>
      <c r="CO22" s="156"/>
      <c r="CP22" s="156"/>
      <c r="CQ22" s="156"/>
    </row>
    <row r="23" spans="1:95" s="159" customFormat="1" ht="20.100000000000001" customHeight="1" x14ac:dyDescent="0.2">
      <c r="A23" s="178" t="s">
        <v>634</v>
      </c>
      <c r="B23" s="154"/>
      <c r="C23" s="154"/>
      <c r="D23" s="233">
        <v>-2.7324320000000002</v>
      </c>
      <c r="E23" s="208">
        <v>-2.4344760000000001</v>
      </c>
      <c r="F23" s="208">
        <v>-1.6742189999999999</v>
      </c>
      <c r="G23" s="208">
        <v>-3.9033250000000002</v>
      </c>
      <c r="H23" s="208">
        <v>-2.687443</v>
      </c>
      <c r="I23" s="134"/>
      <c r="J23" s="156"/>
      <c r="K23" s="156"/>
      <c r="L23" s="156"/>
      <c r="M23" s="156"/>
      <c r="N23" s="156"/>
      <c r="O23" s="156"/>
      <c r="P23" s="156"/>
      <c r="Q23" s="156"/>
      <c r="R23" s="156"/>
      <c r="S23" s="156"/>
      <c r="T23" s="156"/>
      <c r="U23" s="156"/>
      <c r="V23" s="156"/>
      <c r="W23" s="156"/>
      <c r="X23" s="156"/>
      <c r="Y23" s="156"/>
      <c r="Z23" s="156"/>
      <c r="AA23" s="156"/>
      <c r="AB23" s="156"/>
      <c r="AC23" s="156"/>
      <c r="AD23" s="156"/>
      <c r="AE23" s="156"/>
      <c r="AF23" s="156"/>
      <c r="AG23" s="156"/>
      <c r="AH23" s="156"/>
      <c r="AI23" s="156"/>
      <c r="AJ23" s="156"/>
      <c r="AK23" s="156"/>
      <c r="AL23" s="156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6"/>
      <c r="AX23" s="156"/>
      <c r="AY23" s="156"/>
      <c r="AZ23" s="156"/>
      <c r="BA23" s="156"/>
      <c r="BB23" s="156"/>
      <c r="BC23" s="156"/>
      <c r="BD23" s="156"/>
      <c r="BE23" s="156"/>
      <c r="BF23" s="156"/>
      <c r="BG23" s="156"/>
      <c r="BH23" s="156"/>
      <c r="BI23" s="156"/>
      <c r="BJ23" s="156"/>
      <c r="BK23" s="156"/>
      <c r="BL23" s="156"/>
      <c r="BM23" s="156"/>
      <c r="BN23" s="156"/>
      <c r="BO23" s="156"/>
      <c r="BP23" s="156"/>
      <c r="BQ23" s="156"/>
      <c r="BR23" s="156"/>
      <c r="BS23" s="156"/>
      <c r="BT23" s="156"/>
      <c r="BU23" s="156"/>
      <c r="BV23" s="156"/>
      <c r="BW23" s="156"/>
      <c r="BX23" s="156"/>
      <c r="BY23" s="156"/>
      <c r="BZ23" s="156"/>
      <c r="CA23" s="156"/>
      <c r="CB23" s="156"/>
      <c r="CC23" s="156"/>
      <c r="CD23" s="156"/>
      <c r="CE23" s="156"/>
      <c r="CF23" s="156"/>
      <c r="CG23" s="156"/>
      <c r="CH23" s="156"/>
      <c r="CI23" s="156"/>
      <c r="CJ23" s="156"/>
      <c r="CK23" s="156"/>
      <c r="CL23" s="156"/>
      <c r="CM23" s="156"/>
      <c r="CN23" s="156"/>
      <c r="CO23" s="156"/>
      <c r="CP23" s="156"/>
      <c r="CQ23" s="156"/>
    </row>
    <row r="24" spans="1:95" s="159" customFormat="1" ht="20.100000000000001" customHeight="1" x14ac:dyDescent="0.2">
      <c r="A24" s="178" t="s">
        <v>635</v>
      </c>
      <c r="B24" s="154"/>
      <c r="C24" s="154"/>
      <c r="D24" s="233">
        <v>1.1799710000000001</v>
      </c>
      <c r="E24" s="208">
        <v>30.246753999999999</v>
      </c>
      <c r="F24" s="208">
        <v>1.9851399999999999</v>
      </c>
      <c r="G24" s="208">
        <v>0.697542</v>
      </c>
      <c r="H24" s="208">
        <v>0.30018800000000001</v>
      </c>
      <c r="I24" s="134"/>
      <c r="J24" s="156"/>
      <c r="K24" s="156"/>
      <c r="L24" s="156"/>
      <c r="M24" s="156"/>
      <c r="N24" s="156"/>
      <c r="O24" s="156"/>
      <c r="P24" s="156"/>
      <c r="Q24" s="156"/>
      <c r="R24" s="156"/>
      <c r="S24" s="156"/>
      <c r="T24" s="156"/>
      <c r="U24" s="156"/>
      <c r="V24" s="156"/>
      <c r="W24" s="156"/>
      <c r="X24" s="156"/>
      <c r="Y24" s="156"/>
      <c r="Z24" s="156"/>
      <c r="AA24" s="156"/>
      <c r="AB24" s="156"/>
      <c r="AC24" s="156"/>
      <c r="AD24" s="156"/>
      <c r="AE24" s="156"/>
      <c r="AF24" s="156"/>
      <c r="AG24" s="156"/>
      <c r="AH24" s="156"/>
      <c r="AI24" s="156"/>
      <c r="AJ24" s="156"/>
      <c r="AK24" s="156"/>
      <c r="AL24" s="156"/>
      <c r="AM24" s="156"/>
      <c r="AN24" s="156"/>
      <c r="AO24" s="156"/>
      <c r="AP24" s="156"/>
      <c r="AQ24" s="156"/>
      <c r="AR24" s="156"/>
      <c r="AS24" s="156"/>
      <c r="AT24" s="156"/>
      <c r="AU24" s="156"/>
      <c r="AV24" s="156"/>
      <c r="AW24" s="156"/>
      <c r="AX24" s="156"/>
      <c r="AY24" s="156"/>
      <c r="AZ24" s="156"/>
      <c r="BA24" s="156"/>
      <c r="BB24" s="156"/>
      <c r="BC24" s="156"/>
      <c r="BD24" s="156"/>
      <c r="BE24" s="156"/>
      <c r="BF24" s="156"/>
      <c r="BG24" s="156"/>
      <c r="BH24" s="156"/>
      <c r="BI24" s="156"/>
      <c r="BJ24" s="156"/>
      <c r="BK24" s="156"/>
      <c r="BL24" s="156"/>
      <c r="BM24" s="156"/>
      <c r="BN24" s="156"/>
      <c r="BO24" s="156"/>
      <c r="BP24" s="156"/>
      <c r="BQ24" s="156"/>
      <c r="BR24" s="156"/>
      <c r="BS24" s="156"/>
      <c r="BT24" s="156"/>
      <c r="BU24" s="156"/>
      <c r="BV24" s="156"/>
      <c r="BW24" s="156"/>
      <c r="BX24" s="156"/>
      <c r="BY24" s="156"/>
      <c r="BZ24" s="156"/>
      <c r="CA24" s="156"/>
      <c r="CB24" s="156"/>
      <c r="CC24" s="156"/>
      <c r="CD24" s="156"/>
      <c r="CE24" s="156"/>
      <c r="CF24" s="156"/>
      <c r="CG24" s="156"/>
      <c r="CH24" s="156"/>
      <c r="CI24" s="156"/>
      <c r="CJ24" s="156"/>
      <c r="CK24" s="156"/>
      <c r="CL24" s="156"/>
      <c r="CM24" s="156"/>
      <c r="CN24" s="156"/>
      <c r="CO24" s="156"/>
      <c r="CP24" s="156"/>
      <c r="CQ24" s="156"/>
    </row>
    <row r="25" spans="1:95" s="162" customFormat="1" ht="24.95" customHeight="1" x14ac:dyDescent="0.2">
      <c r="A25" s="226" t="s">
        <v>345</v>
      </c>
      <c r="B25" s="227"/>
      <c r="C25" s="227"/>
      <c r="D25" s="234">
        <v>-37.848394999999996</v>
      </c>
      <c r="E25" s="235">
        <v>31.738112000000001</v>
      </c>
      <c r="F25" s="235">
        <v>-34.839302000000004</v>
      </c>
      <c r="G25" s="235">
        <v>19.927001000000001</v>
      </c>
      <c r="H25" s="235">
        <v>8.3606890000000007</v>
      </c>
      <c r="I25" s="160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61"/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1"/>
      <c r="BB25" s="161"/>
      <c r="BC25" s="161"/>
      <c r="BD25" s="161"/>
      <c r="BE25" s="161"/>
      <c r="BF25" s="161"/>
      <c r="BG25" s="161"/>
      <c r="BH25" s="161"/>
      <c r="BI25" s="161"/>
      <c r="BJ25" s="161"/>
      <c r="BK25" s="161"/>
      <c r="BL25" s="161"/>
      <c r="BM25" s="161"/>
      <c r="BN25" s="161"/>
      <c r="BO25" s="161"/>
      <c r="BP25" s="161"/>
      <c r="BQ25" s="161"/>
      <c r="BR25" s="161"/>
      <c r="BS25" s="161"/>
      <c r="BT25" s="161"/>
      <c r="BU25" s="161"/>
      <c r="BV25" s="161"/>
      <c r="BW25" s="161"/>
      <c r="BX25" s="161"/>
      <c r="BY25" s="161"/>
      <c r="BZ25" s="161"/>
      <c r="CA25" s="161"/>
      <c r="CB25" s="161"/>
      <c r="CC25" s="161"/>
      <c r="CD25" s="161"/>
      <c r="CE25" s="161"/>
      <c r="CF25" s="161"/>
      <c r="CG25" s="161"/>
      <c r="CH25" s="161"/>
      <c r="CI25" s="161"/>
      <c r="CJ25" s="161"/>
      <c r="CK25" s="161"/>
      <c r="CL25" s="161"/>
      <c r="CM25" s="161"/>
      <c r="CN25" s="161"/>
      <c r="CO25" s="161"/>
      <c r="CP25" s="161"/>
      <c r="CQ25" s="161"/>
    </row>
    <row r="26" spans="1:95" s="159" customFormat="1" ht="20.100000000000001" customHeight="1" x14ac:dyDescent="0.2">
      <c r="A26" s="178" t="s">
        <v>302</v>
      </c>
      <c r="B26" s="154"/>
      <c r="C26" s="154"/>
      <c r="D26" s="233">
        <v>-28.860554</v>
      </c>
      <c r="E26" s="208">
        <v>-66.757959</v>
      </c>
      <c r="F26" s="208">
        <v>-41.317568999999999</v>
      </c>
      <c r="G26" s="208">
        <v>-15.505663</v>
      </c>
      <c r="H26" s="208">
        <v>-34.117936999999998</v>
      </c>
      <c r="I26" s="134"/>
      <c r="J26" s="156"/>
      <c r="K26" s="156"/>
      <c r="L26" s="156"/>
      <c r="M26" s="156"/>
      <c r="N26" s="156"/>
      <c r="O26" s="156"/>
      <c r="P26" s="156"/>
      <c r="Q26" s="156"/>
      <c r="R26" s="156"/>
      <c r="S26" s="156"/>
      <c r="T26" s="156"/>
      <c r="U26" s="156"/>
      <c r="V26" s="156"/>
      <c r="W26" s="156"/>
      <c r="X26" s="156"/>
      <c r="Y26" s="156"/>
      <c r="Z26" s="156"/>
      <c r="AA26" s="156"/>
      <c r="AB26" s="156"/>
      <c r="AC26" s="156"/>
      <c r="AD26" s="156"/>
      <c r="AE26" s="156"/>
      <c r="AF26" s="156"/>
      <c r="AG26" s="156"/>
      <c r="AH26" s="156"/>
      <c r="AI26" s="156"/>
      <c r="AJ26" s="156"/>
      <c r="AK26" s="156"/>
      <c r="AL26" s="156"/>
      <c r="AM26" s="156"/>
      <c r="AN26" s="156"/>
      <c r="AO26" s="156"/>
      <c r="AP26" s="156"/>
      <c r="AQ26" s="156"/>
      <c r="AR26" s="156"/>
      <c r="AS26" s="156"/>
      <c r="AT26" s="156"/>
      <c r="AU26" s="156"/>
      <c r="AV26" s="156"/>
      <c r="AW26" s="156"/>
      <c r="AX26" s="156"/>
      <c r="AY26" s="156"/>
      <c r="AZ26" s="156"/>
      <c r="BA26" s="156"/>
      <c r="BB26" s="156"/>
      <c r="BC26" s="156"/>
      <c r="BD26" s="156"/>
      <c r="BE26" s="156"/>
      <c r="BF26" s="156"/>
      <c r="BG26" s="156"/>
      <c r="BH26" s="156"/>
      <c r="BI26" s="156"/>
      <c r="BJ26" s="156"/>
      <c r="BK26" s="156"/>
      <c r="BL26" s="156"/>
      <c r="BM26" s="156"/>
      <c r="BN26" s="156"/>
      <c r="BO26" s="156"/>
      <c r="BP26" s="156"/>
      <c r="BQ26" s="156"/>
      <c r="BR26" s="156"/>
      <c r="BS26" s="156"/>
      <c r="BT26" s="156"/>
      <c r="BU26" s="156"/>
      <c r="BV26" s="156"/>
      <c r="BW26" s="156"/>
      <c r="BX26" s="156"/>
      <c r="BY26" s="156"/>
      <c r="BZ26" s="156"/>
      <c r="CA26" s="156"/>
      <c r="CB26" s="156"/>
      <c r="CC26" s="156"/>
      <c r="CD26" s="156"/>
      <c r="CE26" s="156"/>
      <c r="CF26" s="156"/>
      <c r="CG26" s="156"/>
      <c r="CH26" s="156"/>
      <c r="CI26" s="156"/>
      <c r="CJ26" s="156"/>
      <c r="CK26" s="156"/>
      <c r="CL26" s="156"/>
      <c r="CM26" s="156"/>
      <c r="CN26" s="156"/>
      <c r="CO26" s="156"/>
      <c r="CP26" s="156"/>
      <c r="CQ26" s="156"/>
    </row>
    <row r="27" spans="1:95" s="159" customFormat="1" ht="20.100000000000001" customHeight="1" x14ac:dyDescent="0.2">
      <c r="A27" s="178" t="s">
        <v>303</v>
      </c>
      <c r="B27" s="154"/>
      <c r="C27" s="154"/>
      <c r="D27" s="233">
        <v>3.9558200000000001</v>
      </c>
      <c r="E27" s="208">
        <v>-5.3624799999999997</v>
      </c>
      <c r="F27" s="208">
        <v>-19.529247000000002</v>
      </c>
      <c r="G27" s="208">
        <v>-7.351388</v>
      </c>
      <c r="H27" s="208">
        <v>0.24063000000000001</v>
      </c>
      <c r="I27" s="134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56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56"/>
      <c r="BO27" s="156"/>
      <c r="BP27" s="156"/>
      <c r="BQ27" s="156"/>
      <c r="BR27" s="156"/>
      <c r="BS27" s="156"/>
      <c r="BT27" s="156"/>
      <c r="BU27" s="156"/>
      <c r="BV27" s="156"/>
      <c r="BW27" s="156"/>
      <c r="BX27" s="156"/>
      <c r="BY27" s="156"/>
      <c r="BZ27" s="156"/>
      <c r="CA27" s="156"/>
      <c r="CB27" s="156"/>
      <c r="CC27" s="156"/>
      <c r="CD27" s="156"/>
      <c r="CE27" s="156"/>
      <c r="CF27" s="156"/>
      <c r="CG27" s="156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</row>
    <row r="28" spans="1:95" s="159" customFormat="1" ht="20.100000000000001" customHeight="1" x14ac:dyDescent="0.2">
      <c r="A28" s="202" t="s">
        <v>636</v>
      </c>
      <c r="B28" s="202"/>
      <c r="C28" s="154"/>
      <c r="D28" s="233">
        <v>3.95852</v>
      </c>
      <c r="E28" s="208">
        <v>-5.1328569999999996</v>
      </c>
      <c r="F28" s="208">
        <v>-19.529135</v>
      </c>
      <c r="G28" s="208">
        <v>-7.3514410000000003</v>
      </c>
      <c r="H28" s="208">
        <v>0.25042199999999998</v>
      </c>
      <c r="I28" s="134"/>
      <c r="J28" s="156"/>
      <c r="K28" s="156"/>
      <c r="L28" s="156"/>
      <c r="M28" s="156"/>
      <c r="N28" s="156"/>
      <c r="O28" s="156"/>
      <c r="P28" s="156"/>
      <c r="Q28" s="156"/>
      <c r="R28" s="156"/>
      <c r="S28" s="156"/>
      <c r="T28" s="156"/>
      <c r="U28" s="156"/>
      <c r="V28" s="156"/>
      <c r="W28" s="156"/>
      <c r="X28" s="156"/>
      <c r="Y28" s="156"/>
      <c r="Z28" s="156"/>
      <c r="AA28" s="156"/>
      <c r="AB28" s="156"/>
      <c r="AC28" s="156"/>
      <c r="AD28" s="156"/>
      <c r="AE28" s="156"/>
      <c r="AF28" s="156"/>
      <c r="AG28" s="156"/>
      <c r="AH28" s="156"/>
      <c r="AI28" s="156"/>
      <c r="AJ28" s="156"/>
      <c r="AK28" s="156"/>
      <c r="AL28" s="156"/>
      <c r="AM28" s="156"/>
      <c r="AN28" s="156"/>
      <c r="AO28" s="156"/>
      <c r="AP28" s="156"/>
      <c r="AQ28" s="156"/>
      <c r="AR28" s="156"/>
      <c r="AS28" s="156"/>
      <c r="AT28" s="156"/>
      <c r="AU28" s="156"/>
      <c r="AV28" s="156"/>
      <c r="AW28" s="156"/>
      <c r="AX28" s="156"/>
      <c r="AY28" s="156"/>
      <c r="AZ28" s="156"/>
      <c r="BA28" s="156"/>
      <c r="BB28" s="156"/>
      <c r="BC28" s="156"/>
      <c r="BD28" s="156"/>
      <c r="BE28" s="156"/>
      <c r="BF28" s="156"/>
      <c r="BG28" s="156"/>
      <c r="BH28" s="156"/>
      <c r="BI28" s="156"/>
      <c r="BJ28" s="156"/>
      <c r="BK28" s="156"/>
      <c r="BL28" s="156"/>
      <c r="BM28" s="156"/>
      <c r="BN28" s="156"/>
      <c r="BO28" s="156"/>
      <c r="BP28" s="156"/>
      <c r="BQ28" s="156"/>
      <c r="BR28" s="156"/>
      <c r="BS28" s="156"/>
      <c r="BT28" s="156"/>
      <c r="BU28" s="156"/>
      <c r="BV28" s="156"/>
      <c r="BW28" s="156"/>
      <c r="BX28" s="156"/>
      <c r="BY28" s="156"/>
      <c r="BZ28" s="156"/>
      <c r="CA28" s="156"/>
      <c r="CB28" s="156"/>
      <c r="CC28" s="156"/>
      <c r="CD28" s="156"/>
      <c r="CE28" s="156"/>
      <c r="CF28" s="156"/>
      <c r="CG28" s="156"/>
      <c r="CH28" s="156"/>
      <c r="CI28" s="156"/>
      <c r="CJ28" s="156"/>
      <c r="CK28" s="156"/>
      <c r="CL28" s="156"/>
      <c r="CM28" s="156"/>
      <c r="CN28" s="156"/>
      <c r="CO28" s="156"/>
      <c r="CP28" s="156"/>
      <c r="CQ28" s="156"/>
    </row>
    <row r="29" spans="1:95" s="159" customFormat="1" ht="20.100000000000001" customHeight="1" x14ac:dyDescent="0.2">
      <c r="A29" s="202" t="s">
        <v>325</v>
      </c>
      <c r="B29" s="202"/>
      <c r="C29" s="154"/>
      <c r="D29" s="233">
        <v>0</v>
      </c>
      <c r="E29" s="208">
        <v>-1.1254999999999999E-2</v>
      </c>
      <c r="F29" s="208">
        <v>0</v>
      </c>
      <c r="G29" s="208">
        <v>0</v>
      </c>
      <c r="H29" s="208">
        <v>0</v>
      </c>
      <c r="I29" s="134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6"/>
      <c r="AD29" s="156"/>
      <c r="AE29" s="156"/>
      <c r="AF29" s="156"/>
      <c r="AG29" s="156"/>
      <c r="AH29" s="156"/>
      <c r="AI29" s="156"/>
      <c r="AJ29" s="156"/>
      <c r="AK29" s="156"/>
      <c r="AL29" s="156"/>
      <c r="AM29" s="156"/>
      <c r="AN29" s="156"/>
      <c r="AO29" s="156"/>
      <c r="AP29" s="156"/>
      <c r="AQ29" s="156"/>
      <c r="AR29" s="156"/>
      <c r="AS29" s="156"/>
      <c r="AT29" s="156"/>
      <c r="AU29" s="156"/>
      <c r="AV29" s="156"/>
      <c r="AW29" s="156"/>
      <c r="AX29" s="156"/>
      <c r="AY29" s="156"/>
      <c r="AZ29" s="156"/>
      <c r="BA29" s="156"/>
      <c r="BB29" s="156"/>
      <c r="BC29" s="156"/>
      <c r="BD29" s="156"/>
      <c r="BE29" s="156"/>
      <c r="BF29" s="156"/>
      <c r="BG29" s="156"/>
      <c r="BH29" s="156"/>
      <c r="BI29" s="156"/>
      <c r="BJ29" s="156"/>
      <c r="BK29" s="156"/>
      <c r="BL29" s="156"/>
      <c r="BM29" s="156"/>
      <c r="BN29" s="156"/>
      <c r="BO29" s="156"/>
      <c r="BP29" s="156"/>
      <c r="BQ29" s="156"/>
      <c r="BR29" s="156"/>
      <c r="BS29" s="156"/>
      <c r="BT29" s="156"/>
      <c r="BU29" s="156"/>
      <c r="BV29" s="156"/>
      <c r="BW29" s="156"/>
      <c r="BX29" s="156"/>
      <c r="BY29" s="156"/>
      <c r="BZ29" s="156"/>
      <c r="CA29" s="156"/>
      <c r="CB29" s="156"/>
      <c r="CC29" s="156"/>
      <c r="CD29" s="156"/>
      <c r="CE29" s="156"/>
      <c r="CF29" s="156"/>
      <c r="CG29" s="156"/>
      <c r="CH29" s="156"/>
      <c r="CI29" s="156"/>
      <c r="CJ29" s="156"/>
      <c r="CK29" s="156"/>
      <c r="CL29" s="156"/>
      <c r="CM29" s="156"/>
      <c r="CN29" s="156"/>
      <c r="CO29" s="156"/>
      <c r="CP29" s="156"/>
      <c r="CQ29" s="156"/>
    </row>
    <row r="30" spans="1:95" s="159" customFormat="1" ht="20.100000000000001" customHeight="1" x14ac:dyDescent="0.2">
      <c r="A30" s="202" t="s">
        <v>326</v>
      </c>
      <c r="B30" s="202"/>
      <c r="C30" s="154"/>
      <c r="D30" s="233">
        <v>0</v>
      </c>
      <c r="E30" s="208">
        <v>0</v>
      </c>
      <c r="F30" s="208">
        <v>0</v>
      </c>
      <c r="G30" s="208">
        <v>0</v>
      </c>
      <c r="H30" s="208">
        <v>0</v>
      </c>
      <c r="I30" s="134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56"/>
      <c r="V30" s="156"/>
      <c r="W30" s="156"/>
      <c r="X30" s="156"/>
      <c r="Y30" s="156"/>
      <c r="Z30" s="156"/>
      <c r="AA30" s="156"/>
      <c r="AB30" s="156"/>
      <c r="AC30" s="156"/>
      <c r="AD30" s="156"/>
      <c r="AE30" s="156"/>
      <c r="AF30" s="156"/>
      <c r="AG30" s="156"/>
      <c r="AH30" s="156"/>
      <c r="AI30" s="156"/>
      <c r="AJ30" s="156"/>
      <c r="AK30" s="156"/>
      <c r="AL30" s="156"/>
      <c r="AM30" s="156"/>
      <c r="AN30" s="156"/>
      <c r="AO30" s="156"/>
      <c r="AP30" s="156"/>
      <c r="AQ30" s="156"/>
      <c r="AR30" s="156"/>
      <c r="AS30" s="156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6"/>
      <c r="CD30" s="156"/>
      <c r="CE30" s="156"/>
      <c r="CF30" s="156"/>
      <c r="CG30" s="156"/>
      <c r="CH30" s="156"/>
      <c r="CI30" s="156"/>
      <c r="CJ30" s="156"/>
      <c r="CK30" s="156"/>
      <c r="CL30" s="156"/>
      <c r="CM30" s="156"/>
      <c r="CN30" s="156"/>
      <c r="CO30" s="156"/>
      <c r="CP30" s="156"/>
      <c r="CQ30" s="156"/>
    </row>
    <row r="31" spans="1:95" s="159" customFormat="1" ht="20.100000000000001" customHeight="1" x14ac:dyDescent="0.2">
      <c r="A31" s="202" t="s">
        <v>637</v>
      </c>
      <c r="B31" s="202"/>
      <c r="C31" s="154"/>
      <c r="D31" s="233">
        <v>-2.7000000000000001E-3</v>
      </c>
      <c r="E31" s="208">
        <v>-0.21836800000000001</v>
      </c>
      <c r="F31" s="208">
        <v>-1.12E-4</v>
      </c>
      <c r="G31" s="208">
        <v>5.3000000000000001E-5</v>
      </c>
      <c r="H31" s="208">
        <v>-9.7920000000000004E-3</v>
      </c>
      <c r="I31" s="134"/>
      <c r="J31" s="156"/>
      <c r="K31" s="156"/>
      <c r="L31" s="156"/>
      <c r="M31" s="156"/>
      <c r="N31" s="156"/>
      <c r="O31" s="156"/>
      <c r="P31" s="156"/>
      <c r="Q31" s="156"/>
      <c r="R31" s="156"/>
      <c r="S31" s="156"/>
      <c r="T31" s="156"/>
      <c r="U31" s="156"/>
      <c r="V31" s="156"/>
      <c r="W31" s="156"/>
      <c r="X31" s="156"/>
      <c r="Y31" s="156"/>
      <c r="Z31" s="156"/>
      <c r="AA31" s="156"/>
      <c r="AB31" s="156"/>
      <c r="AC31" s="156"/>
      <c r="AD31" s="156"/>
      <c r="AE31" s="156"/>
      <c r="AF31" s="156"/>
      <c r="AG31" s="156"/>
      <c r="AH31" s="156"/>
      <c r="AI31" s="156"/>
      <c r="AJ31" s="156"/>
      <c r="AK31" s="156"/>
      <c r="AL31" s="156"/>
      <c r="AM31" s="156"/>
      <c r="AN31" s="156"/>
      <c r="AO31" s="156"/>
      <c r="AP31" s="156"/>
      <c r="AQ31" s="156"/>
      <c r="AR31" s="156"/>
      <c r="AS31" s="156"/>
      <c r="AT31" s="156"/>
      <c r="AU31" s="156"/>
      <c r="AV31" s="156"/>
      <c r="AW31" s="156"/>
      <c r="AX31" s="156"/>
      <c r="AY31" s="156"/>
      <c r="AZ31" s="156"/>
      <c r="BA31" s="156"/>
      <c r="BB31" s="156"/>
      <c r="BC31" s="156"/>
      <c r="BD31" s="156"/>
      <c r="BE31" s="156"/>
      <c r="BF31" s="156"/>
      <c r="BG31" s="156"/>
      <c r="BH31" s="156"/>
      <c r="BI31" s="156"/>
      <c r="BJ31" s="156"/>
      <c r="BK31" s="156"/>
      <c r="BL31" s="156"/>
      <c r="BM31" s="156"/>
      <c r="BN31" s="156"/>
      <c r="BO31" s="156"/>
      <c r="BP31" s="156"/>
      <c r="BQ31" s="156"/>
      <c r="BR31" s="156"/>
      <c r="BS31" s="156"/>
      <c r="BT31" s="156"/>
      <c r="BU31" s="156"/>
      <c r="BV31" s="156"/>
      <c r="BW31" s="156"/>
      <c r="BX31" s="156"/>
      <c r="BY31" s="156"/>
      <c r="BZ31" s="156"/>
      <c r="CA31" s="156"/>
      <c r="CB31" s="156"/>
      <c r="CC31" s="156"/>
      <c r="CD31" s="156"/>
      <c r="CE31" s="156"/>
      <c r="CF31" s="156"/>
      <c r="CG31" s="156"/>
      <c r="CH31" s="156"/>
      <c r="CI31" s="156"/>
      <c r="CJ31" s="156"/>
      <c r="CK31" s="156"/>
      <c r="CL31" s="156"/>
      <c r="CM31" s="156"/>
      <c r="CN31" s="156"/>
      <c r="CO31" s="156"/>
      <c r="CP31" s="156"/>
      <c r="CQ31" s="156"/>
    </row>
    <row r="32" spans="1:95" s="159" customFormat="1" ht="20.100000000000001" customHeight="1" x14ac:dyDescent="0.2">
      <c r="A32" s="178" t="s">
        <v>638</v>
      </c>
      <c r="B32" s="154"/>
      <c r="C32" s="154"/>
      <c r="D32" s="233">
        <v>0</v>
      </c>
      <c r="E32" s="208">
        <v>0.91935100000000003</v>
      </c>
      <c r="F32" s="208">
        <v>1.051491</v>
      </c>
      <c r="G32" s="208">
        <v>0.61982599999999999</v>
      </c>
      <c r="H32" s="208">
        <v>1.103742</v>
      </c>
      <c r="I32" s="134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  <c r="Y32" s="156"/>
      <c r="Z32" s="156"/>
      <c r="AA32" s="156"/>
      <c r="AB32" s="156"/>
      <c r="AC32" s="156"/>
      <c r="AD32" s="156"/>
      <c r="AE32" s="156"/>
      <c r="AF32" s="156"/>
      <c r="AG32" s="156"/>
      <c r="AH32" s="156"/>
      <c r="AI32" s="156"/>
      <c r="AJ32" s="156"/>
      <c r="AK32" s="156"/>
      <c r="AL32" s="156"/>
      <c r="AM32" s="156"/>
      <c r="AN32" s="156"/>
      <c r="AO32" s="156"/>
      <c r="AP32" s="156"/>
      <c r="AQ32" s="156"/>
      <c r="AR32" s="156"/>
      <c r="AS32" s="156"/>
      <c r="AT32" s="156"/>
      <c r="AU32" s="156"/>
      <c r="AV32" s="156"/>
      <c r="AW32" s="156"/>
      <c r="AX32" s="156"/>
      <c r="AY32" s="156"/>
      <c r="AZ32" s="156"/>
      <c r="BA32" s="156"/>
      <c r="BB32" s="156"/>
      <c r="BC32" s="156"/>
      <c r="BD32" s="156"/>
      <c r="BE32" s="156"/>
      <c r="BF32" s="156"/>
      <c r="BG32" s="156"/>
      <c r="BH32" s="156"/>
      <c r="BI32" s="156"/>
      <c r="BJ32" s="156"/>
      <c r="BK32" s="156"/>
      <c r="BL32" s="156"/>
      <c r="BM32" s="156"/>
      <c r="BN32" s="156"/>
      <c r="BO32" s="156"/>
      <c r="BP32" s="156"/>
      <c r="BQ32" s="156"/>
      <c r="BR32" s="156"/>
      <c r="BS32" s="156"/>
      <c r="BT32" s="156"/>
      <c r="BU32" s="156"/>
      <c r="BV32" s="156"/>
      <c r="BW32" s="156"/>
      <c r="BX32" s="156"/>
      <c r="BY32" s="156"/>
      <c r="BZ32" s="156"/>
      <c r="CA32" s="156"/>
      <c r="CB32" s="156"/>
      <c r="CC32" s="156"/>
      <c r="CD32" s="156"/>
      <c r="CE32" s="156"/>
      <c r="CF32" s="156"/>
      <c r="CG32" s="156"/>
      <c r="CH32" s="156"/>
      <c r="CI32" s="156"/>
      <c r="CJ32" s="156"/>
      <c r="CK32" s="156"/>
      <c r="CL32" s="156"/>
      <c r="CM32" s="156"/>
      <c r="CN32" s="156"/>
      <c r="CO32" s="156"/>
      <c r="CP32" s="156"/>
      <c r="CQ32" s="156"/>
    </row>
    <row r="33" spans="1:95" s="162" customFormat="1" ht="24.95" customHeight="1" x14ac:dyDescent="0.2">
      <c r="A33" s="226" t="s">
        <v>346</v>
      </c>
      <c r="B33" s="227"/>
      <c r="C33" s="227"/>
      <c r="D33" s="234">
        <v>-62.753129000000001</v>
      </c>
      <c r="E33" s="235">
        <v>-39.462975999999998</v>
      </c>
      <c r="F33" s="235">
        <v>-94.634626999999995</v>
      </c>
      <c r="G33" s="235">
        <v>-2.3102239999999998</v>
      </c>
      <c r="H33" s="235">
        <v>-24.412876000000001</v>
      </c>
      <c r="I33" s="160"/>
      <c r="J33" s="161"/>
      <c r="K33" s="161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61"/>
      <c r="Y33" s="161"/>
      <c r="Z33" s="161"/>
      <c r="AA33" s="161"/>
      <c r="AB33" s="161"/>
      <c r="AC33" s="161"/>
      <c r="AD33" s="161"/>
      <c r="AE33" s="161"/>
      <c r="AF33" s="161"/>
      <c r="AG33" s="161"/>
      <c r="AH33" s="161"/>
      <c r="AI33" s="161"/>
      <c r="AJ33" s="161"/>
      <c r="AK33" s="161"/>
      <c r="AL33" s="161"/>
      <c r="AM33" s="161"/>
      <c r="AN33" s="161"/>
      <c r="AO33" s="161"/>
      <c r="AP33" s="161"/>
      <c r="AQ33" s="161"/>
      <c r="AR33" s="161"/>
      <c r="AS33" s="161"/>
      <c r="AT33" s="161"/>
      <c r="AU33" s="161"/>
      <c r="AV33" s="161"/>
      <c r="AW33" s="161"/>
      <c r="AX33" s="161"/>
      <c r="AY33" s="161"/>
      <c r="AZ33" s="161"/>
      <c r="BA33" s="161"/>
      <c r="BB33" s="161"/>
      <c r="BC33" s="161"/>
      <c r="BD33" s="161"/>
      <c r="BE33" s="161"/>
      <c r="BF33" s="161"/>
      <c r="BG33" s="161"/>
      <c r="BH33" s="161"/>
      <c r="BI33" s="161"/>
      <c r="BJ33" s="161"/>
      <c r="BK33" s="161"/>
      <c r="BL33" s="161"/>
      <c r="BM33" s="161"/>
      <c r="BN33" s="161"/>
      <c r="BO33" s="161"/>
      <c r="BP33" s="161"/>
      <c r="BQ33" s="161"/>
      <c r="BR33" s="161"/>
      <c r="BS33" s="161"/>
      <c r="BT33" s="161"/>
      <c r="BU33" s="161"/>
      <c r="BV33" s="161"/>
      <c r="BW33" s="161"/>
      <c r="BX33" s="161"/>
      <c r="BY33" s="161"/>
      <c r="BZ33" s="161"/>
      <c r="CA33" s="161"/>
      <c r="CB33" s="161"/>
      <c r="CC33" s="161"/>
      <c r="CD33" s="161"/>
      <c r="CE33" s="161"/>
      <c r="CF33" s="161"/>
      <c r="CG33" s="161"/>
      <c r="CH33" s="161"/>
      <c r="CI33" s="161"/>
      <c r="CJ33" s="161"/>
      <c r="CK33" s="161"/>
      <c r="CL33" s="161"/>
      <c r="CM33" s="161"/>
      <c r="CN33" s="161"/>
      <c r="CO33" s="161"/>
      <c r="CP33" s="161"/>
      <c r="CQ33" s="161"/>
    </row>
    <row r="34" spans="1:95" s="159" customFormat="1" ht="20.100000000000001" customHeight="1" x14ac:dyDescent="0.2">
      <c r="A34" s="226" t="s">
        <v>639</v>
      </c>
      <c r="B34" s="227"/>
      <c r="C34" s="227"/>
      <c r="D34" s="234">
        <v>95.512246000000005</v>
      </c>
      <c r="E34" s="235">
        <v>15.425141999999999</v>
      </c>
      <c r="F34" s="235">
        <v>58.734620999999997</v>
      </c>
      <c r="G34" s="235">
        <v>39.298096999999999</v>
      </c>
      <c r="H34" s="235">
        <v>18.668962000000001</v>
      </c>
      <c r="I34" s="134"/>
      <c r="J34" s="156"/>
      <c r="K34" s="156"/>
      <c r="L34" s="156"/>
      <c r="M34" s="156"/>
      <c r="N34" s="156"/>
      <c r="O34" s="156"/>
      <c r="P34" s="156"/>
      <c r="Q34" s="156"/>
      <c r="R34" s="156"/>
      <c r="S34" s="156"/>
      <c r="T34" s="156"/>
      <c r="U34" s="156"/>
      <c r="V34" s="156"/>
      <c r="W34" s="156"/>
      <c r="X34" s="156"/>
      <c r="Y34" s="156"/>
      <c r="Z34" s="156"/>
      <c r="AA34" s="156"/>
      <c r="AB34" s="156"/>
      <c r="AC34" s="156"/>
      <c r="AD34" s="156"/>
      <c r="AE34" s="156"/>
      <c r="AF34" s="156"/>
      <c r="AG34" s="156"/>
      <c r="AH34" s="156"/>
      <c r="AI34" s="156"/>
      <c r="AJ34" s="156"/>
      <c r="AK34" s="156"/>
      <c r="AL34" s="156"/>
      <c r="AM34" s="156"/>
      <c r="AN34" s="156"/>
      <c r="AO34" s="156"/>
      <c r="AP34" s="156"/>
      <c r="AQ34" s="156"/>
      <c r="AR34" s="156"/>
      <c r="AS34" s="156"/>
      <c r="AT34" s="156"/>
      <c r="AU34" s="156"/>
      <c r="AV34" s="156"/>
      <c r="AW34" s="156"/>
      <c r="AX34" s="156"/>
      <c r="AY34" s="156"/>
      <c r="AZ34" s="156"/>
      <c r="BA34" s="156"/>
      <c r="BB34" s="156"/>
      <c r="BC34" s="156"/>
      <c r="BD34" s="156"/>
      <c r="BE34" s="156"/>
      <c r="BF34" s="156"/>
      <c r="BG34" s="156"/>
      <c r="BH34" s="156"/>
      <c r="BI34" s="156"/>
      <c r="BJ34" s="156"/>
      <c r="BK34" s="156"/>
      <c r="BL34" s="156"/>
      <c r="BM34" s="156"/>
      <c r="BN34" s="156"/>
      <c r="BO34" s="156"/>
      <c r="BP34" s="156"/>
      <c r="BQ34" s="156"/>
      <c r="BR34" s="156"/>
      <c r="BS34" s="156"/>
      <c r="BT34" s="156"/>
      <c r="BU34" s="156"/>
      <c r="BV34" s="156"/>
      <c r="BW34" s="156"/>
      <c r="BX34" s="156"/>
      <c r="BY34" s="156"/>
      <c r="BZ34" s="156"/>
      <c r="CA34" s="156"/>
      <c r="CB34" s="156"/>
      <c r="CC34" s="156"/>
      <c r="CD34" s="156"/>
      <c r="CE34" s="156"/>
      <c r="CF34" s="156"/>
      <c r="CG34" s="156"/>
      <c r="CH34" s="156"/>
      <c r="CI34" s="156"/>
      <c r="CJ34" s="156"/>
      <c r="CK34" s="156"/>
      <c r="CL34" s="156"/>
      <c r="CM34" s="156"/>
      <c r="CN34" s="156"/>
      <c r="CO34" s="156"/>
      <c r="CP34" s="156"/>
      <c r="CQ34" s="156"/>
    </row>
    <row r="35" spans="1:95" s="162" customFormat="1" ht="24.95" customHeight="1" x14ac:dyDescent="0.2">
      <c r="A35" s="226" t="s">
        <v>348</v>
      </c>
      <c r="B35" s="227"/>
      <c r="C35" s="227"/>
      <c r="D35" s="234">
        <v>32.759117000000003</v>
      </c>
      <c r="E35" s="235">
        <v>-24.037834</v>
      </c>
      <c r="F35" s="235">
        <v>-35.900005999999998</v>
      </c>
      <c r="G35" s="235">
        <v>36.987873</v>
      </c>
      <c r="H35" s="235">
        <v>-5.7439140000000002</v>
      </c>
      <c r="I35" s="160"/>
      <c r="J35" s="161"/>
      <c r="K35" s="161"/>
      <c r="L35" s="161"/>
      <c r="M35" s="161"/>
      <c r="N35" s="161"/>
      <c r="O35" s="161"/>
      <c r="P35" s="161"/>
      <c r="Q35" s="161"/>
      <c r="R35" s="161"/>
      <c r="S35" s="161"/>
      <c r="T35" s="161"/>
      <c r="U35" s="161"/>
      <c r="V35" s="161"/>
      <c r="W35" s="161"/>
      <c r="X35" s="161"/>
      <c r="Y35" s="161"/>
      <c r="Z35" s="161"/>
      <c r="AA35" s="161"/>
      <c r="AB35" s="161"/>
      <c r="AC35" s="161"/>
      <c r="AD35" s="161"/>
      <c r="AE35" s="161"/>
      <c r="AF35" s="161"/>
      <c r="AG35" s="161"/>
      <c r="AH35" s="161"/>
      <c r="AI35" s="161"/>
      <c r="AJ35" s="161"/>
      <c r="AK35" s="161"/>
      <c r="AL35" s="161"/>
      <c r="AM35" s="161"/>
      <c r="AN35" s="161"/>
      <c r="AO35" s="161"/>
      <c r="AP35" s="161"/>
      <c r="AQ35" s="161"/>
      <c r="AR35" s="161"/>
      <c r="AS35" s="161"/>
      <c r="AT35" s="161"/>
      <c r="AU35" s="161"/>
      <c r="AV35" s="161"/>
      <c r="AW35" s="161"/>
      <c r="AX35" s="161"/>
      <c r="AY35" s="161"/>
      <c r="AZ35" s="161"/>
      <c r="BA35" s="161"/>
      <c r="BB35" s="161"/>
      <c r="BC35" s="161"/>
      <c r="BD35" s="161"/>
      <c r="BE35" s="161"/>
      <c r="BF35" s="161"/>
      <c r="BG35" s="161"/>
      <c r="BH35" s="161"/>
      <c r="BI35" s="161"/>
      <c r="BJ35" s="161"/>
      <c r="BK35" s="161"/>
      <c r="BL35" s="161"/>
      <c r="BM35" s="161"/>
      <c r="BN35" s="161"/>
      <c r="BO35" s="161"/>
      <c r="BP35" s="161"/>
      <c r="BQ35" s="161"/>
      <c r="BR35" s="161"/>
      <c r="BS35" s="161"/>
      <c r="BT35" s="161"/>
      <c r="BU35" s="161"/>
      <c r="BV35" s="161"/>
      <c r="BW35" s="161"/>
      <c r="BX35" s="161"/>
      <c r="BY35" s="161"/>
      <c r="BZ35" s="161"/>
      <c r="CA35" s="161"/>
      <c r="CB35" s="161"/>
      <c r="CC35" s="161"/>
      <c r="CD35" s="161"/>
      <c r="CE35" s="161"/>
      <c r="CF35" s="161"/>
      <c r="CG35" s="161"/>
      <c r="CH35" s="161"/>
      <c r="CI35" s="161"/>
      <c r="CJ35" s="161"/>
      <c r="CK35" s="161"/>
      <c r="CL35" s="161"/>
      <c r="CM35" s="161"/>
      <c r="CN35" s="161"/>
      <c r="CO35" s="161"/>
      <c r="CP35" s="161"/>
      <c r="CQ35" s="161"/>
    </row>
    <row r="36" spans="1:95" s="159" customFormat="1" ht="20.100000000000001" customHeight="1" x14ac:dyDescent="0.2">
      <c r="A36" s="202" t="s">
        <v>640</v>
      </c>
      <c r="B36" s="154"/>
      <c r="C36" s="154"/>
      <c r="D36" s="233">
        <v>0</v>
      </c>
      <c r="E36" s="208">
        <v>0</v>
      </c>
      <c r="F36" s="208">
        <v>0</v>
      </c>
      <c r="G36" s="208">
        <v>0</v>
      </c>
      <c r="H36" s="208">
        <v>0</v>
      </c>
      <c r="I36" s="134"/>
      <c r="J36" s="156"/>
      <c r="K36" s="156"/>
      <c r="L36" s="156"/>
      <c r="M36" s="156"/>
      <c r="N36" s="156"/>
      <c r="O36" s="156"/>
      <c r="P36" s="156"/>
      <c r="Q36" s="156"/>
      <c r="R36" s="156"/>
      <c r="S36" s="156"/>
      <c r="T36" s="156"/>
      <c r="U36" s="156"/>
      <c r="V36" s="156"/>
      <c r="W36" s="156"/>
      <c r="X36" s="156"/>
      <c r="Y36" s="156"/>
      <c r="Z36" s="156"/>
      <c r="AA36" s="156"/>
      <c r="AB36" s="156"/>
      <c r="AC36" s="156"/>
      <c r="AD36" s="156"/>
      <c r="AE36" s="156"/>
      <c r="AF36" s="156"/>
      <c r="AG36" s="156"/>
      <c r="AH36" s="156"/>
      <c r="AI36" s="156"/>
      <c r="AJ36" s="156"/>
      <c r="AK36" s="156"/>
      <c r="AL36" s="156"/>
      <c r="AM36" s="156"/>
      <c r="AN36" s="156"/>
      <c r="AO36" s="156"/>
      <c r="AP36" s="156"/>
      <c r="AQ36" s="156"/>
      <c r="AR36" s="156"/>
      <c r="AS36" s="156"/>
      <c r="AT36" s="156"/>
      <c r="AU36" s="156"/>
      <c r="AV36" s="156"/>
      <c r="AW36" s="156"/>
      <c r="AX36" s="156"/>
      <c r="AY36" s="156"/>
      <c r="AZ36" s="156"/>
      <c r="BA36" s="156"/>
      <c r="BB36" s="156"/>
      <c r="BC36" s="156"/>
      <c r="BD36" s="156"/>
      <c r="BE36" s="156"/>
      <c r="BF36" s="156"/>
      <c r="BG36" s="156"/>
      <c r="BH36" s="156"/>
      <c r="BI36" s="156"/>
      <c r="BJ36" s="156"/>
      <c r="BK36" s="156"/>
      <c r="BL36" s="156"/>
      <c r="BM36" s="156"/>
      <c r="BN36" s="156"/>
      <c r="BO36" s="156"/>
      <c r="BP36" s="156"/>
      <c r="BQ36" s="156"/>
      <c r="BR36" s="156"/>
      <c r="BS36" s="156"/>
      <c r="BT36" s="156"/>
      <c r="BU36" s="156"/>
      <c r="BV36" s="156"/>
      <c r="BW36" s="156"/>
      <c r="BX36" s="156"/>
      <c r="BY36" s="156"/>
      <c r="BZ36" s="156"/>
      <c r="CA36" s="156"/>
      <c r="CB36" s="156"/>
      <c r="CC36" s="156"/>
      <c r="CD36" s="156"/>
      <c r="CE36" s="156"/>
      <c r="CF36" s="156"/>
      <c r="CG36" s="156"/>
      <c r="CH36" s="156"/>
      <c r="CI36" s="156"/>
      <c r="CJ36" s="156"/>
      <c r="CK36" s="156"/>
      <c r="CL36" s="156"/>
      <c r="CM36" s="156"/>
      <c r="CN36" s="156"/>
      <c r="CO36" s="156"/>
      <c r="CP36" s="156"/>
      <c r="CQ36" s="156"/>
    </row>
    <row r="37" spans="1:95" s="159" customFormat="1" ht="20.100000000000001" customHeight="1" x14ac:dyDescent="0.2">
      <c r="A37" s="202" t="s">
        <v>353</v>
      </c>
      <c r="B37" s="154"/>
      <c r="C37" s="154"/>
      <c r="D37" s="233">
        <v>32.759117000000003</v>
      </c>
      <c r="E37" s="208">
        <v>-24.037834</v>
      </c>
      <c r="F37" s="208">
        <v>-35.900005999999998</v>
      </c>
      <c r="G37" s="208">
        <v>36.987873</v>
      </c>
      <c r="H37" s="208">
        <v>-5.7439140000000002</v>
      </c>
      <c r="I37" s="134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  <c r="AA37" s="156"/>
      <c r="AB37" s="156"/>
      <c r="AC37" s="156"/>
      <c r="AD37" s="156"/>
      <c r="AE37" s="156"/>
      <c r="AF37" s="156"/>
      <c r="AG37" s="156"/>
      <c r="AH37" s="156"/>
      <c r="AI37" s="156"/>
      <c r="AJ37" s="156"/>
      <c r="AK37" s="156"/>
      <c r="AL37" s="156"/>
      <c r="AM37" s="156"/>
      <c r="AN37" s="156"/>
      <c r="AO37" s="156"/>
      <c r="AP37" s="156"/>
      <c r="AQ37" s="156"/>
      <c r="AR37" s="156"/>
      <c r="AS37" s="156"/>
      <c r="AT37" s="156"/>
      <c r="AU37" s="156"/>
      <c r="AV37" s="156"/>
      <c r="AW37" s="156"/>
      <c r="AX37" s="156"/>
      <c r="AY37" s="156"/>
      <c r="AZ37" s="156"/>
      <c r="BA37" s="156"/>
      <c r="BB37" s="156"/>
      <c r="BC37" s="156"/>
      <c r="BD37" s="156"/>
      <c r="BE37" s="156"/>
      <c r="BF37" s="156"/>
      <c r="BG37" s="156"/>
      <c r="BH37" s="156"/>
      <c r="BI37" s="156"/>
      <c r="BJ37" s="156"/>
      <c r="BK37" s="156"/>
      <c r="BL37" s="156"/>
      <c r="BM37" s="156"/>
      <c r="BN37" s="156"/>
      <c r="BO37" s="156"/>
      <c r="BP37" s="156"/>
      <c r="BQ37" s="156"/>
      <c r="BR37" s="156"/>
      <c r="BS37" s="156"/>
      <c r="BT37" s="156"/>
      <c r="BU37" s="156"/>
      <c r="BV37" s="156"/>
      <c r="BW37" s="156"/>
      <c r="BX37" s="156"/>
      <c r="BY37" s="156"/>
      <c r="BZ37" s="156"/>
      <c r="CA37" s="156"/>
      <c r="CB37" s="156"/>
      <c r="CC37" s="156"/>
      <c r="CD37" s="156"/>
      <c r="CE37" s="156"/>
      <c r="CF37" s="156"/>
      <c r="CG37" s="156"/>
      <c r="CH37" s="156"/>
      <c r="CI37" s="156"/>
      <c r="CJ37" s="156"/>
      <c r="CK37" s="156"/>
      <c r="CL37" s="156"/>
      <c r="CM37" s="156"/>
      <c r="CN37" s="156"/>
      <c r="CO37" s="156"/>
      <c r="CP37" s="156"/>
      <c r="CQ37" s="156"/>
    </row>
    <row r="38" spans="1:95" s="159" customFormat="1" ht="20.100000000000001" customHeight="1" x14ac:dyDescent="0.2">
      <c r="A38" s="246" t="s">
        <v>327</v>
      </c>
      <c r="B38" s="184"/>
      <c r="C38" s="184"/>
      <c r="D38" s="231">
        <v>37.957372999999997</v>
      </c>
      <c r="E38" s="232">
        <v>-10.579186</v>
      </c>
      <c r="F38" s="232">
        <v>-14.325494000000001</v>
      </c>
      <c r="G38" s="232">
        <v>35.356257999999997</v>
      </c>
      <c r="H38" s="232">
        <v>6.6471039999999997</v>
      </c>
      <c r="I38" s="134"/>
      <c r="J38" s="156"/>
      <c r="K38" s="156"/>
      <c r="L38" s="156"/>
      <c r="M38" s="156"/>
      <c r="N38" s="156"/>
      <c r="O38" s="156"/>
      <c r="P38" s="156"/>
      <c r="Q38" s="156"/>
      <c r="R38" s="156"/>
      <c r="S38" s="156"/>
      <c r="T38" s="156"/>
      <c r="U38" s="156"/>
      <c r="V38" s="156"/>
      <c r="W38" s="156"/>
      <c r="X38" s="156"/>
      <c r="Y38" s="156"/>
      <c r="Z38" s="156"/>
      <c r="AA38" s="156"/>
      <c r="AB38" s="156"/>
      <c r="AC38" s="156"/>
      <c r="AD38" s="156"/>
      <c r="AE38" s="156"/>
      <c r="AF38" s="156"/>
      <c r="AG38" s="156"/>
      <c r="AH38" s="156"/>
      <c r="AI38" s="156"/>
      <c r="AJ38" s="156"/>
      <c r="AK38" s="156"/>
      <c r="AL38" s="156"/>
      <c r="AM38" s="156"/>
      <c r="AN38" s="156"/>
      <c r="AO38" s="156"/>
      <c r="AP38" s="156"/>
      <c r="AQ38" s="156"/>
      <c r="AR38" s="156"/>
      <c r="AS38" s="156"/>
      <c r="AT38" s="156"/>
      <c r="AU38" s="156"/>
      <c r="AV38" s="156"/>
      <c r="AW38" s="156"/>
      <c r="AX38" s="156"/>
      <c r="AY38" s="156"/>
      <c r="AZ38" s="156"/>
      <c r="BA38" s="156"/>
      <c r="BB38" s="156"/>
      <c r="BC38" s="156"/>
      <c r="BD38" s="156"/>
      <c r="BE38" s="156"/>
      <c r="BF38" s="156"/>
      <c r="BG38" s="156"/>
      <c r="BH38" s="156"/>
      <c r="BI38" s="156"/>
      <c r="BJ38" s="156"/>
      <c r="BK38" s="156"/>
      <c r="BL38" s="156"/>
      <c r="BM38" s="156"/>
      <c r="BN38" s="156"/>
      <c r="BO38" s="156"/>
      <c r="BP38" s="156"/>
      <c r="BQ38" s="156"/>
      <c r="BR38" s="156"/>
      <c r="BS38" s="156"/>
      <c r="BT38" s="156"/>
      <c r="BU38" s="156"/>
      <c r="BV38" s="156"/>
      <c r="BW38" s="156"/>
      <c r="BX38" s="156"/>
      <c r="BY38" s="156"/>
      <c r="BZ38" s="156"/>
      <c r="CA38" s="156"/>
      <c r="CB38" s="156"/>
      <c r="CC38" s="156"/>
      <c r="CD38" s="156"/>
      <c r="CE38" s="156"/>
      <c r="CF38" s="156"/>
      <c r="CG38" s="156"/>
      <c r="CH38" s="156"/>
      <c r="CI38" s="156"/>
      <c r="CJ38" s="156"/>
      <c r="CK38" s="156"/>
      <c r="CL38" s="156"/>
      <c r="CM38" s="156"/>
      <c r="CN38" s="156"/>
      <c r="CO38" s="156"/>
      <c r="CP38" s="156"/>
      <c r="CQ38" s="156"/>
    </row>
    <row r="39" spans="1:95" s="159" customFormat="1" ht="20.100000000000001" customHeight="1" x14ac:dyDescent="0.2">
      <c r="A39" s="196" t="s">
        <v>328</v>
      </c>
      <c r="B39" s="154"/>
      <c r="C39" s="154"/>
      <c r="D39" s="233">
        <v>1.7099169999999999</v>
      </c>
      <c r="E39" s="208">
        <v>10.819958</v>
      </c>
      <c r="F39" s="208">
        <v>-4.2222270000000002</v>
      </c>
      <c r="G39" s="208">
        <v>-0.85620600000000002</v>
      </c>
      <c r="H39" s="208">
        <v>1.603084</v>
      </c>
      <c r="I39" s="134"/>
      <c r="J39" s="156"/>
      <c r="K39" s="156"/>
      <c r="L39" s="156"/>
      <c r="M39" s="156"/>
      <c r="N39" s="156"/>
      <c r="O39" s="156"/>
      <c r="P39" s="156"/>
      <c r="Q39" s="156"/>
      <c r="R39" s="156"/>
      <c r="S39" s="156"/>
      <c r="T39" s="156"/>
      <c r="U39" s="156"/>
      <c r="V39" s="156"/>
      <c r="W39" s="156"/>
      <c r="X39" s="156"/>
      <c r="Y39" s="156"/>
      <c r="Z39" s="156"/>
      <c r="AA39" s="156"/>
      <c r="AB39" s="156"/>
      <c r="AC39" s="156"/>
      <c r="AD39" s="156"/>
      <c r="AE39" s="156"/>
      <c r="AF39" s="156"/>
      <c r="AG39" s="156"/>
      <c r="AH39" s="156"/>
      <c r="AI39" s="156"/>
      <c r="AJ39" s="156"/>
      <c r="AK39" s="156"/>
      <c r="AL39" s="156"/>
      <c r="AM39" s="156"/>
      <c r="AN39" s="156"/>
      <c r="AO39" s="156"/>
      <c r="AP39" s="156"/>
      <c r="AQ39" s="156"/>
      <c r="AR39" s="156"/>
      <c r="AS39" s="156"/>
      <c r="AT39" s="156"/>
      <c r="AU39" s="156"/>
      <c r="AV39" s="156"/>
      <c r="AW39" s="156"/>
      <c r="AX39" s="156"/>
      <c r="AY39" s="156"/>
      <c r="AZ39" s="156"/>
      <c r="BA39" s="156"/>
      <c r="BB39" s="156"/>
      <c r="BC39" s="156"/>
      <c r="BD39" s="156"/>
      <c r="BE39" s="156"/>
      <c r="BF39" s="156"/>
      <c r="BG39" s="156"/>
      <c r="BH39" s="156"/>
      <c r="BI39" s="156"/>
      <c r="BJ39" s="156"/>
      <c r="BK39" s="156"/>
      <c r="BL39" s="156"/>
      <c r="BM39" s="156"/>
      <c r="BN39" s="156"/>
      <c r="BO39" s="156"/>
      <c r="BP39" s="156"/>
      <c r="BQ39" s="156"/>
      <c r="BR39" s="156"/>
      <c r="BS39" s="156"/>
      <c r="BT39" s="156"/>
      <c r="BU39" s="156"/>
      <c r="BV39" s="156"/>
      <c r="BW39" s="156"/>
      <c r="BX39" s="156"/>
      <c r="BY39" s="156"/>
      <c r="BZ39" s="156"/>
      <c r="CA39" s="156"/>
      <c r="CB39" s="156"/>
      <c r="CC39" s="156"/>
      <c r="CD39" s="156"/>
      <c r="CE39" s="156"/>
      <c r="CF39" s="156"/>
      <c r="CG39" s="156"/>
      <c r="CH39" s="156"/>
      <c r="CI39" s="156"/>
      <c r="CJ39" s="156"/>
      <c r="CK39" s="156"/>
      <c r="CL39" s="156"/>
      <c r="CM39" s="156"/>
      <c r="CN39" s="156"/>
      <c r="CO39" s="156"/>
      <c r="CP39" s="156"/>
      <c r="CQ39" s="156"/>
    </row>
    <row r="40" spans="1:95" s="159" customFormat="1" ht="20.100000000000001" customHeight="1" thickBot="1" x14ac:dyDescent="0.25">
      <c r="A40" s="247" t="s">
        <v>329</v>
      </c>
      <c r="B40" s="214"/>
      <c r="C40" s="154"/>
      <c r="D40" s="233">
        <v>-6.9081729999999997</v>
      </c>
      <c r="E40" s="208">
        <v>-24.278606</v>
      </c>
      <c r="F40" s="208">
        <v>-17.352284999999998</v>
      </c>
      <c r="G40" s="208">
        <v>2.4878209999999998</v>
      </c>
      <c r="H40" s="208">
        <v>-13.994102</v>
      </c>
      <c r="I40" s="134"/>
      <c r="J40" s="156"/>
      <c r="K40" s="156"/>
      <c r="L40" s="156"/>
      <c r="M40" s="156"/>
      <c r="N40" s="156"/>
      <c r="O40" s="156"/>
      <c r="P40" s="156"/>
      <c r="Q40" s="156"/>
      <c r="R40" s="156"/>
      <c r="S40" s="156"/>
      <c r="T40" s="156"/>
      <c r="U40" s="156"/>
      <c r="V40" s="156"/>
      <c r="W40" s="156"/>
      <c r="X40" s="156"/>
      <c r="Y40" s="156"/>
      <c r="Z40" s="156"/>
      <c r="AA40" s="156"/>
      <c r="AB40" s="156"/>
      <c r="AC40" s="156"/>
      <c r="AD40" s="156"/>
      <c r="AE40" s="156"/>
      <c r="AF40" s="156"/>
      <c r="AG40" s="156"/>
      <c r="AH40" s="156"/>
      <c r="AI40" s="156"/>
      <c r="AJ40" s="156"/>
      <c r="AK40" s="156"/>
      <c r="AL40" s="156"/>
      <c r="AM40" s="156"/>
      <c r="AN40" s="156"/>
      <c r="AO40" s="156"/>
      <c r="AP40" s="156"/>
      <c r="AQ40" s="156"/>
      <c r="AR40" s="156"/>
      <c r="AS40" s="156"/>
      <c r="AT40" s="156"/>
      <c r="AU40" s="156"/>
      <c r="AV40" s="156"/>
      <c r="AW40" s="156"/>
      <c r="AX40" s="156"/>
      <c r="AY40" s="156"/>
      <c r="AZ40" s="156"/>
      <c r="BA40" s="156"/>
      <c r="BB40" s="156"/>
      <c r="BC40" s="156"/>
      <c r="BD40" s="156"/>
      <c r="BE40" s="156"/>
      <c r="BF40" s="156"/>
      <c r="BG40" s="156"/>
      <c r="BH40" s="156"/>
      <c r="BI40" s="156"/>
      <c r="BJ40" s="156"/>
      <c r="BK40" s="156"/>
      <c r="BL40" s="156"/>
      <c r="BM40" s="156"/>
      <c r="BN40" s="156"/>
      <c r="BO40" s="156"/>
      <c r="BP40" s="156"/>
      <c r="BQ40" s="156"/>
      <c r="BR40" s="156"/>
      <c r="BS40" s="156"/>
      <c r="BT40" s="156"/>
      <c r="BU40" s="156"/>
      <c r="BV40" s="156"/>
      <c r="BW40" s="156"/>
      <c r="BX40" s="156"/>
      <c r="BY40" s="156"/>
      <c r="BZ40" s="156"/>
      <c r="CA40" s="156"/>
      <c r="CB40" s="156"/>
      <c r="CC40" s="156"/>
      <c r="CD40" s="156"/>
      <c r="CE40" s="156"/>
      <c r="CF40" s="156"/>
      <c r="CG40" s="156"/>
      <c r="CH40" s="156"/>
      <c r="CI40" s="156"/>
      <c r="CJ40" s="156"/>
      <c r="CK40" s="156"/>
      <c r="CL40" s="156"/>
      <c r="CM40" s="156"/>
      <c r="CN40" s="156"/>
      <c r="CO40" s="156"/>
      <c r="CP40" s="156"/>
      <c r="CQ40" s="156"/>
    </row>
    <row r="41" spans="1:95" s="159" customFormat="1" ht="24.95" customHeight="1" x14ac:dyDescent="0.2">
      <c r="A41" s="185" t="s">
        <v>363</v>
      </c>
      <c r="B41" s="228"/>
      <c r="C41" s="228"/>
      <c r="D41" s="290">
        <v>4407</v>
      </c>
      <c r="E41" s="292">
        <v>4186</v>
      </c>
      <c r="F41" s="292">
        <v>4921</v>
      </c>
      <c r="G41" s="292">
        <v>5341</v>
      </c>
      <c r="H41" s="292">
        <v>5438</v>
      </c>
      <c r="I41" s="135"/>
      <c r="J41" s="156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56"/>
      <c r="AV41" s="156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  <c r="BV41" s="156"/>
      <c r="BW41" s="156"/>
      <c r="BX41" s="156"/>
      <c r="BY41" s="156"/>
      <c r="BZ41" s="156"/>
      <c r="CA41" s="156"/>
      <c r="CB41" s="156"/>
      <c r="CC41" s="156"/>
      <c r="CD41" s="156"/>
      <c r="CE41" s="156"/>
      <c r="CF41" s="156"/>
      <c r="CG41" s="156"/>
      <c r="CH41" s="156"/>
      <c r="CI41" s="156"/>
      <c r="CJ41" s="156"/>
      <c r="CK41" s="156"/>
      <c r="CL41" s="156"/>
      <c r="CM41" s="156"/>
      <c r="CN41" s="156"/>
      <c r="CO41" s="156"/>
      <c r="CP41" s="156"/>
      <c r="CQ41" s="156"/>
    </row>
    <row r="42" spans="1:95" s="159" customFormat="1" ht="24.95" customHeight="1" x14ac:dyDescent="0.2">
      <c r="A42" s="154" t="s">
        <v>360</v>
      </c>
      <c r="B42" s="163"/>
      <c r="C42" s="163"/>
      <c r="D42" s="291">
        <v>9133</v>
      </c>
      <c r="E42" s="293">
        <v>9133</v>
      </c>
      <c r="F42" s="293">
        <v>9133</v>
      </c>
      <c r="G42" s="293">
        <v>9133</v>
      </c>
      <c r="H42" s="293">
        <v>9133</v>
      </c>
      <c r="I42" s="135"/>
      <c r="J42" s="156"/>
      <c r="K42" s="156"/>
      <c r="L42" s="156"/>
      <c r="M42" s="156"/>
      <c r="N42" s="156"/>
      <c r="O42" s="156"/>
      <c r="P42" s="156"/>
      <c r="Q42" s="156"/>
      <c r="R42" s="156"/>
      <c r="S42" s="156"/>
      <c r="T42" s="156"/>
      <c r="U42" s="156"/>
      <c r="V42" s="156"/>
      <c r="W42" s="156"/>
      <c r="X42" s="156"/>
      <c r="Y42" s="156"/>
      <c r="Z42" s="156"/>
      <c r="AA42" s="156"/>
      <c r="AB42" s="156"/>
      <c r="AC42" s="156"/>
      <c r="AD42" s="156"/>
      <c r="AE42" s="156"/>
      <c r="AF42" s="156"/>
      <c r="AG42" s="156"/>
      <c r="AH42" s="156"/>
      <c r="AI42" s="156"/>
      <c r="AJ42" s="156"/>
      <c r="AK42" s="156"/>
      <c r="AL42" s="156"/>
      <c r="AM42" s="156"/>
      <c r="AN42" s="156"/>
      <c r="AO42" s="156"/>
      <c r="AP42" s="156"/>
      <c r="AQ42" s="156"/>
      <c r="AR42" s="156"/>
      <c r="AS42" s="156"/>
      <c r="AT42" s="156"/>
      <c r="AU42" s="156"/>
      <c r="AV42" s="156"/>
      <c r="AW42" s="156"/>
      <c r="AX42" s="156"/>
      <c r="AY42" s="156"/>
      <c r="AZ42" s="156"/>
      <c r="BA42" s="156"/>
      <c r="BB42" s="156"/>
      <c r="BC42" s="156"/>
      <c r="BD42" s="156"/>
      <c r="BE42" s="156"/>
      <c r="BF42" s="156"/>
      <c r="BG42" s="156"/>
      <c r="BH42" s="156"/>
      <c r="BI42" s="156"/>
      <c r="BJ42" s="156"/>
      <c r="BK42" s="156"/>
      <c r="BL42" s="156"/>
      <c r="BM42" s="156"/>
      <c r="BN42" s="156"/>
      <c r="BO42" s="156"/>
      <c r="BP42" s="156"/>
      <c r="BQ42" s="156"/>
      <c r="BR42" s="156"/>
      <c r="BS42" s="156"/>
      <c r="BT42" s="156"/>
      <c r="BU42" s="156"/>
      <c r="BV42" s="156"/>
      <c r="BW42" s="156"/>
      <c r="BX42" s="156"/>
      <c r="BY42" s="156"/>
      <c r="BZ42" s="156"/>
      <c r="CA42" s="156"/>
      <c r="CB42" s="156"/>
      <c r="CC42" s="156"/>
      <c r="CD42" s="156"/>
      <c r="CE42" s="156"/>
      <c r="CF42" s="156"/>
      <c r="CG42" s="156"/>
      <c r="CH42" s="156"/>
      <c r="CI42" s="156"/>
      <c r="CJ42" s="156"/>
      <c r="CK42" s="156"/>
      <c r="CL42" s="156"/>
      <c r="CM42" s="156"/>
      <c r="CN42" s="156"/>
      <c r="CO42" s="156"/>
      <c r="CP42" s="156"/>
      <c r="CQ42" s="156"/>
    </row>
    <row r="43" spans="1:95" s="101" customFormat="1" ht="24.95" customHeight="1" x14ac:dyDescent="0.35">
      <c r="A43" s="154" t="s">
        <v>361</v>
      </c>
      <c r="B43" s="117"/>
      <c r="C43" s="117"/>
      <c r="D43" s="306">
        <v>3</v>
      </c>
      <c r="E43" s="289">
        <v>-18</v>
      </c>
      <c r="F43" s="289">
        <v>-18</v>
      </c>
      <c r="G43" s="289">
        <v>-35</v>
      </c>
      <c r="H43" s="289">
        <v>-20</v>
      </c>
      <c r="I43" s="164"/>
      <c r="J43" s="123"/>
      <c r="K43" s="156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3"/>
      <c r="AA43" s="123"/>
      <c r="AB43" s="123"/>
      <c r="AC43" s="123"/>
      <c r="AD43" s="123"/>
      <c r="AE43" s="123"/>
      <c r="AF43" s="123"/>
      <c r="AG43" s="123"/>
      <c r="AH43" s="123"/>
      <c r="AI43" s="123"/>
      <c r="AJ43" s="123"/>
      <c r="AK43" s="123"/>
      <c r="AL43" s="123"/>
      <c r="AM43" s="123"/>
      <c r="AN43" s="123"/>
      <c r="AO43" s="123"/>
      <c r="AP43" s="123"/>
      <c r="AQ43" s="123"/>
      <c r="AR43" s="123"/>
      <c r="AS43" s="123"/>
      <c r="AT43" s="123"/>
      <c r="AU43" s="123"/>
      <c r="AV43" s="123"/>
      <c r="AW43" s="123"/>
      <c r="AX43" s="123"/>
      <c r="AY43" s="123"/>
      <c r="AZ43" s="123"/>
      <c r="BA43" s="123"/>
      <c r="BB43" s="123"/>
      <c r="BC43" s="123"/>
      <c r="BD43" s="123"/>
      <c r="BE43" s="123"/>
      <c r="BF43" s="123"/>
      <c r="BG43" s="123"/>
      <c r="BH43" s="123"/>
      <c r="BI43" s="123"/>
      <c r="BJ43" s="123"/>
      <c r="BK43" s="123"/>
      <c r="BL43" s="123"/>
      <c r="BM43" s="123"/>
      <c r="BN43" s="123"/>
      <c r="BO43" s="123"/>
      <c r="BP43" s="123"/>
      <c r="BQ43" s="123"/>
      <c r="BR43" s="123"/>
      <c r="BS43" s="123"/>
      <c r="BT43" s="123"/>
      <c r="BU43" s="123"/>
      <c r="BV43" s="123"/>
      <c r="BW43" s="123"/>
      <c r="BX43" s="123"/>
      <c r="BY43" s="123"/>
      <c r="BZ43" s="123"/>
      <c r="CA43" s="123"/>
      <c r="CB43" s="123"/>
      <c r="CC43" s="123"/>
      <c r="CD43" s="123"/>
      <c r="CE43" s="123"/>
      <c r="CF43" s="123"/>
      <c r="CG43" s="123"/>
      <c r="CH43" s="123"/>
      <c r="CI43" s="123"/>
      <c r="CJ43" s="123"/>
      <c r="CK43" s="123"/>
      <c r="CL43" s="123"/>
      <c r="CM43" s="123"/>
      <c r="CN43" s="123"/>
      <c r="CO43" s="123"/>
      <c r="CP43" s="123"/>
      <c r="CQ43" s="123"/>
    </row>
    <row r="44" spans="1:95" s="101" customFormat="1" ht="24.95" customHeight="1" x14ac:dyDescent="0.35">
      <c r="A44" s="229" t="s">
        <v>330</v>
      </c>
      <c r="B44" s="230"/>
      <c r="C44" s="230"/>
      <c r="D44" s="244">
        <v>461.11639888000002</v>
      </c>
      <c r="E44" s="245">
        <v>428.17643299500003</v>
      </c>
      <c r="F44" s="245">
        <v>486.68467348749999</v>
      </c>
      <c r="G44" s="245">
        <v>512.67520328750004</v>
      </c>
      <c r="H44" s="245">
        <v>537.01403393750002</v>
      </c>
      <c r="I44" s="102"/>
      <c r="J44" s="123"/>
      <c r="K44" s="156"/>
      <c r="L44" s="123"/>
      <c r="M44" s="123"/>
      <c r="N44" s="123"/>
      <c r="O44" s="123"/>
      <c r="P44" s="123"/>
      <c r="Q44" s="123"/>
      <c r="R44" s="123"/>
      <c r="S44" s="123"/>
      <c r="T44" s="123"/>
      <c r="U44" s="123"/>
      <c r="V44" s="123"/>
      <c r="W44" s="123"/>
      <c r="X44" s="123"/>
      <c r="Y44" s="123"/>
      <c r="Z44" s="123"/>
      <c r="AA44" s="123"/>
      <c r="AB44" s="123"/>
      <c r="AC44" s="123"/>
      <c r="AD44" s="123"/>
      <c r="AE44" s="123"/>
      <c r="AF44" s="123"/>
      <c r="AG44" s="123"/>
      <c r="AH44" s="123"/>
      <c r="AI44" s="123"/>
      <c r="AJ44" s="123"/>
      <c r="AK44" s="123"/>
      <c r="AL44" s="123"/>
      <c r="AM44" s="123"/>
      <c r="AN44" s="123"/>
      <c r="AO44" s="123"/>
      <c r="AP44" s="123"/>
      <c r="AQ44" s="123"/>
      <c r="AR44" s="123"/>
      <c r="AS44" s="123"/>
      <c r="AT44" s="123"/>
      <c r="AU44" s="123"/>
      <c r="AV44" s="123"/>
      <c r="AW44" s="123"/>
      <c r="AX44" s="123"/>
      <c r="AY44" s="123"/>
      <c r="AZ44" s="123"/>
      <c r="BA44" s="123"/>
      <c r="BB44" s="123"/>
      <c r="BC44" s="123"/>
      <c r="BD44" s="123"/>
      <c r="BE44" s="123"/>
      <c r="BF44" s="123"/>
      <c r="BG44" s="123"/>
      <c r="BH44" s="123"/>
      <c r="BI44" s="123"/>
      <c r="BJ44" s="123"/>
      <c r="BK44" s="123"/>
      <c r="BL44" s="123"/>
      <c r="BM44" s="123"/>
      <c r="BN44" s="123"/>
      <c r="BO44" s="123"/>
      <c r="BP44" s="123"/>
      <c r="BQ44" s="123"/>
      <c r="BR44" s="123"/>
      <c r="BS44" s="123"/>
      <c r="BT44" s="123"/>
      <c r="BU44" s="123"/>
      <c r="BV44" s="123"/>
      <c r="BW44" s="123"/>
      <c r="BX44" s="123"/>
      <c r="BY44" s="123"/>
      <c r="BZ44" s="123"/>
      <c r="CA44" s="123"/>
      <c r="CB44" s="123"/>
      <c r="CC44" s="123"/>
      <c r="CD44" s="123"/>
      <c r="CE44" s="123"/>
      <c r="CF44" s="123"/>
      <c r="CG44" s="123"/>
      <c r="CH44" s="123"/>
      <c r="CI44" s="123"/>
      <c r="CJ44" s="123"/>
      <c r="CK44" s="123"/>
      <c r="CL44" s="123"/>
      <c r="CM44" s="123"/>
      <c r="CN44" s="123"/>
      <c r="CO44" s="123"/>
      <c r="CP44" s="123"/>
      <c r="CQ44" s="123"/>
    </row>
    <row r="45" spans="1:95" s="101" customFormat="1" ht="21" x14ac:dyDescent="0.35">
      <c r="A45" s="186"/>
      <c r="B45" s="117"/>
      <c r="C45" s="117"/>
      <c r="D45" s="215"/>
      <c r="E45" s="216"/>
      <c r="F45" s="216"/>
      <c r="G45" s="216"/>
      <c r="H45" s="216"/>
      <c r="I45" s="102"/>
      <c r="J45" s="123"/>
      <c r="K45" s="123"/>
      <c r="L45" s="123"/>
      <c r="M45" s="123"/>
      <c r="N45" s="123"/>
      <c r="O45" s="123"/>
      <c r="P45" s="123"/>
      <c r="Q45" s="123"/>
      <c r="R45" s="123"/>
      <c r="S45" s="123"/>
      <c r="T45" s="123"/>
      <c r="U45" s="123"/>
      <c r="V45" s="123"/>
      <c r="W45" s="123"/>
      <c r="X45" s="123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123"/>
      <c r="BR45" s="123"/>
      <c r="BS45" s="123"/>
      <c r="BT45" s="123"/>
      <c r="BU45" s="123"/>
      <c r="BV45" s="123"/>
      <c r="BW45" s="123"/>
      <c r="BX45" s="123"/>
      <c r="BY45" s="123"/>
      <c r="BZ45" s="123"/>
      <c r="CA45" s="123"/>
      <c r="CB45" s="123"/>
      <c r="CC45" s="123"/>
      <c r="CD45" s="123"/>
      <c r="CE45" s="123"/>
      <c r="CF45" s="123"/>
      <c r="CG45" s="123"/>
      <c r="CH45" s="123"/>
      <c r="CI45" s="123"/>
      <c r="CJ45" s="123"/>
      <c r="CK45" s="123"/>
      <c r="CL45" s="123"/>
      <c r="CM45" s="123"/>
      <c r="CN45" s="123"/>
      <c r="CO45" s="123"/>
      <c r="CP45" s="123"/>
      <c r="CQ45" s="123"/>
    </row>
    <row r="46" spans="1:95" s="101" customFormat="1" x14ac:dyDescent="0.25">
      <c r="A46" s="104"/>
      <c r="B46" s="104"/>
      <c r="C46" s="117"/>
      <c r="D46" s="102"/>
      <c r="E46" s="102"/>
      <c r="F46" s="102"/>
      <c r="G46" s="102"/>
      <c r="H46" s="102"/>
      <c r="I46" s="102"/>
      <c r="J46" s="123"/>
      <c r="K46" s="123"/>
      <c r="L46" s="123"/>
      <c r="M46" s="123"/>
      <c r="N46" s="123"/>
      <c r="O46" s="123"/>
      <c r="P46" s="123"/>
      <c r="Q46" s="123"/>
      <c r="R46" s="123"/>
      <c r="S46" s="123"/>
      <c r="T46" s="123"/>
      <c r="U46" s="123"/>
      <c r="V46" s="123"/>
      <c r="W46" s="123"/>
      <c r="X46" s="123"/>
      <c r="Y46" s="123"/>
      <c r="Z46" s="123"/>
      <c r="AA46" s="123"/>
      <c r="AB46" s="123"/>
      <c r="AC46" s="123"/>
      <c r="AD46" s="123"/>
      <c r="AE46" s="123"/>
      <c r="AF46" s="123"/>
      <c r="AG46" s="123"/>
      <c r="AH46" s="123"/>
      <c r="AI46" s="123"/>
      <c r="AJ46" s="123"/>
      <c r="AK46" s="123"/>
      <c r="AL46" s="123"/>
      <c r="AM46" s="123"/>
      <c r="AN46" s="123"/>
      <c r="AO46" s="123"/>
      <c r="AP46" s="123"/>
      <c r="AQ46" s="123"/>
      <c r="AR46" s="123"/>
      <c r="AS46" s="123"/>
      <c r="AT46" s="123"/>
      <c r="AU46" s="123"/>
      <c r="AV46" s="123"/>
      <c r="AW46" s="123"/>
      <c r="AX46" s="123"/>
      <c r="AY46" s="123"/>
      <c r="AZ46" s="123"/>
      <c r="BA46" s="123"/>
      <c r="BB46" s="123"/>
      <c r="BC46" s="123"/>
      <c r="BD46" s="123"/>
      <c r="BE46" s="123"/>
      <c r="BF46" s="123"/>
      <c r="BG46" s="123"/>
      <c r="BH46" s="123"/>
      <c r="BI46" s="123"/>
      <c r="BJ46" s="123"/>
      <c r="BK46" s="123"/>
      <c r="BL46" s="123"/>
      <c r="BM46" s="123"/>
      <c r="BN46" s="123"/>
      <c r="BO46" s="123"/>
      <c r="BP46" s="123"/>
      <c r="BQ46" s="123"/>
      <c r="BR46" s="123"/>
      <c r="BS46" s="123"/>
      <c r="BT46" s="123"/>
      <c r="BU46" s="123"/>
      <c r="BV46" s="123"/>
      <c r="BW46" s="123"/>
      <c r="BX46" s="123"/>
      <c r="BY46" s="123"/>
      <c r="BZ46" s="123"/>
      <c r="CA46" s="123"/>
      <c r="CB46" s="123"/>
      <c r="CC46" s="123"/>
      <c r="CD46" s="123"/>
      <c r="CE46" s="123"/>
      <c r="CF46" s="123"/>
      <c r="CG46" s="123"/>
      <c r="CH46" s="123"/>
      <c r="CI46" s="123"/>
      <c r="CJ46" s="123"/>
      <c r="CK46" s="123"/>
      <c r="CL46" s="123"/>
      <c r="CM46" s="123"/>
      <c r="CN46" s="123"/>
      <c r="CO46" s="123"/>
      <c r="CP46" s="123"/>
      <c r="CQ46" s="123"/>
    </row>
    <row r="47" spans="1:95" s="101" customFormat="1" x14ac:dyDescent="0.25">
      <c r="A47" s="104"/>
      <c r="B47" s="104"/>
      <c r="C47" s="117"/>
      <c r="D47" s="102"/>
      <c r="E47" s="102"/>
      <c r="F47" s="102"/>
      <c r="G47" s="102"/>
      <c r="H47" s="102"/>
      <c r="I47" s="102"/>
      <c r="J47" s="123"/>
      <c r="K47" s="123"/>
      <c r="L47" s="123"/>
      <c r="M47" s="123"/>
      <c r="N47" s="123"/>
      <c r="O47" s="123"/>
      <c r="P47" s="123"/>
      <c r="Q47" s="123"/>
      <c r="R47" s="123"/>
      <c r="S47" s="123"/>
      <c r="T47" s="123"/>
      <c r="U47" s="123"/>
      <c r="V47" s="123"/>
      <c r="W47" s="123"/>
      <c r="X47" s="123"/>
      <c r="Y47" s="123"/>
      <c r="Z47" s="123"/>
      <c r="AA47" s="123"/>
      <c r="AB47" s="123"/>
      <c r="AC47" s="123"/>
      <c r="AD47" s="123"/>
      <c r="AE47" s="123"/>
      <c r="AF47" s="123"/>
      <c r="AG47" s="123"/>
      <c r="AH47" s="123"/>
      <c r="AI47" s="123"/>
      <c r="AJ47" s="123"/>
      <c r="AK47" s="123"/>
      <c r="AL47" s="123"/>
      <c r="AM47" s="123"/>
      <c r="AN47" s="123"/>
      <c r="AO47" s="123"/>
      <c r="AP47" s="123"/>
      <c r="AQ47" s="123"/>
      <c r="AR47" s="123"/>
      <c r="AS47" s="123"/>
      <c r="AT47" s="123"/>
      <c r="AU47" s="123"/>
      <c r="AV47" s="123"/>
      <c r="AW47" s="123"/>
      <c r="AX47" s="123"/>
      <c r="AY47" s="123"/>
      <c r="AZ47" s="123"/>
      <c r="BA47" s="123"/>
      <c r="BB47" s="123"/>
      <c r="BC47" s="123"/>
      <c r="BD47" s="123"/>
      <c r="BE47" s="123"/>
      <c r="BF47" s="123"/>
      <c r="BG47" s="123"/>
      <c r="BH47" s="123"/>
      <c r="BI47" s="123"/>
      <c r="BJ47" s="123"/>
      <c r="BK47" s="123"/>
      <c r="BL47" s="123"/>
      <c r="BM47" s="123"/>
      <c r="BN47" s="123"/>
      <c r="BO47" s="123"/>
      <c r="BP47" s="123"/>
      <c r="BQ47" s="123"/>
      <c r="BR47" s="123"/>
      <c r="BS47" s="123"/>
      <c r="BT47" s="123"/>
      <c r="BU47" s="123"/>
      <c r="BV47" s="123"/>
      <c r="BW47" s="123"/>
      <c r="BX47" s="123"/>
      <c r="BY47" s="123"/>
      <c r="BZ47" s="123"/>
      <c r="CA47" s="123"/>
      <c r="CB47" s="123"/>
      <c r="CC47" s="123"/>
      <c r="CD47" s="123"/>
      <c r="CE47" s="123"/>
      <c r="CF47" s="123"/>
      <c r="CG47" s="123"/>
      <c r="CH47" s="123"/>
      <c r="CI47" s="123"/>
      <c r="CJ47" s="123"/>
      <c r="CK47" s="123"/>
      <c r="CL47" s="123"/>
      <c r="CM47" s="123"/>
      <c r="CN47" s="123"/>
      <c r="CO47" s="123"/>
      <c r="CP47" s="123"/>
      <c r="CQ47" s="123"/>
    </row>
    <row r="48" spans="1:95" s="101" customFormat="1" x14ac:dyDescent="0.25">
      <c r="A48" s="104"/>
      <c r="B48" s="104"/>
      <c r="C48" s="117"/>
      <c r="D48" s="102"/>
      <c r="E48" s="102"/>
      <c r="F48" s="102"/>
      <c r="G48" s="102"/>
      <c r="H48" s="102"/>
      <c r="I48" s="102"/>
      <c r="J48" s="123"/>
      <c r="K48" s="123"/>
      <c r="L48" s="123"/>
      <c r="M48" s="123"/>
      <c r="N48" s="123"/>
      <c r="O48" s="123"/>
      <c r="P48" s="123"/>
      <c r="Q48" s="123"/>
      <c r="R48" s="123"/>
      <c r="S48" s="123"/>
      <c r="T48" s="123"/>
      <c r="U48" s="123"/>
      <c r="V48" s="123"/>
      <c r="W48" s="123"/>
      <c r="X48" s="123"/>
      <c r="Y48" s="123"/>
      <c r="Z48" s="123"/>
      <c r="AA48" s="123"/>
      <c r="AB48" s="123"/>
      <c r="AC48" s="123"/>
      <c r="AD48" s="123"/>
      <c r="AE48" s="123"/>
      <c r="AF48" s="123"/>
      <c r="AG48" s="123"/>
      <c r="AH48" s="123"/>
      <c r="AI48" s="123"/>
      <c r="AJ48" s="123"/>
      <c r="AK48" s="123"/>
      <c r="AL48" s="123"/>
      <c r="AM48" s="123"/>
      <c r="AN48" s="123"/>
      <c r="AO48" s="123"/>
      <c r="AP48" s="123"/>
      <c r="AQ48" s="123"/>
      <c r="AR48" s="123"/>
      <c r="AS48" s="123"/>
      <c r="AT48" s="123"/>
      <c r="AU48" s="123"/>
      <c r="AV48" s="123"/>
      <c r="AW48" s="123"/>
      <c r="AX48" s="123"/>
      <c r="AY48" s="123"/>
      <c r="AZ48" s="123"/>
      <c r="BA48" s="123"/>
      <c r="BB48" s="123"/>
      <c r="BC48" s="123"/>
      <c r="BD48" s="123"/>
      <c r="BE48" s="123"/>
      <c r="BF48" s="123"/>
      <c r="BG48" s="123"/>
      <c r="BH48" s="123"/>
      <c r="BI48" s="123"/>
      <c r="BJ48" s="123"/>
      <c r="BK48" s="123"/>
      <c r="BL48" s="123"/>
      <c r="BM48" s="123"/>
      <c r="BN48" s="123"/>
      <c r="BO48" s="123"/>
      <c r="BP48" s="123"/>
      <c r="BQ48" s="123"/>
      <c r="BR48" s="123"/>
      <c r="BS48" s="123"/>
      <c r="BT48" s="123"/>
      <c r="BU48" s="123"/>
      <c r="BV48" s="123"/>
      <c r="BW48" s="123"/>
      <c r="BX48" s="123"/>
      <c r="BY48" s="123"/>
      <c r="BZ48" s="123"/>
      <c r="CA48" s="123"/>
      <c r="CB48" s="123"/>
      <c r="CC48" s="123"/>
      <c r="CD48" s="123"/>
      <c r="CE48" s="123"/>
      <c r="CF48" s="123"/>
      <c r="CG48" s="123"/>
      <c r="CH48" s="123"/>
      <c r="CI48" s="123"/>
      <c r="CJ48" s="123"/>
      <c r="CK48" s="123"/>
      <c r="CL48" s="123"/>
      <c r="CM48" s="123"/>
      <c r="CN48" s="123"/>
      <c r="CO48" s="123"/>
      <c r="CP48" s="123"/>
      <c r="CQ48" s="123"/>
    </row>
    <row r="49" spans="1:95" s="101" customFormat="1" x14ac:dyDescent="0.25">
      <c r="A49" s="104"/>
      <c r="B49" s="104"/>
      <c r="C49" s="117"/>
      <c r="D49" s="102"/>
      <c r="E49" s="102"/>
      <c r="F49" s="102"/>
      <c r="G49" s="102"/>
      <c r="H49" s="102"/>
      <c r="I49" s="102"/>
      <c r="J49" s="123"/>
      <c r="K49" s="123"/>
      <c r="L49" s="123"/>
      <c r="M49" s="123"/>
      <c r="N49" s="123"/>
      <c r="O49" s="123"/>
      <c r="P49" s="123"/>
      <c r="Q49" s="123"/>
      <c r="R49" s="123"/>
      <c r="S49" s="123"/>
      <c r="T49" s="123"/>
      <c r="U49" s="123"/>
      <c r="V49" s="123"/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3"/>
      <c r="AJ49" s="123"/>
      <c r="AK49" s="123"/>
      <c r="AL49" s="123"/>
      <c r="AM49" s="123"/>
      <c r="AN49" s="123"/>
      <c r="AO49" s="123"/>
      <c r="AP49" s="123"/>
      <c r="AQ49" s="123"/>
      <c r="AR49" s="123"/>
      <c r="AS49" s="123"/>
      <c r="AT49" s="123"/>
      <c r="AU49" s="123"/>
      <c r="AV49" s="123"/>
      <c r="AW49" s="123"/>
      <c r="AX49" s="123"/>
      <c r="AY49" s="123"/>
      <c r="AZ49" s="123"/>
      <c r="BA49" s="123"/>
      <c r="BB49" s="123"/>
      <c r="BC49" s="123"/>
      <c r="BD49" s="123"/>
      <c r="BE49" s="123"/>
      <c r="BF49" s="123"/>
      <c r="BG49" s="123"/>
      <c r="BH49" s="123"/>
      <c r="BI49" s="123"/>
      <c r="BJ49" s="123"/>
      <c r="BK49" s="123"/>
      <c r="BL49" s="123"/>
      <c r="BM49" s="123"/>
      <c r="BN49" s="123"/>
      <c r="BO49" s="123"/>
      <c r="BP49" s="123"/>
      <c r="BQ49" s="123"/>
      <c r="BR49" s="123"/>
      <c r="BS49" s="123"/>
      <c r="BT49" s="123"/>
      <c r="BU49" s="123"/>
      <c r="BV49" s="123"/>
      <c r="BW49" s="123"/>
      <c r="BX49" s="123"/>
      <c r="BY49" s="123"/>
      <c r="BZ49" s="123"/>
      <c r="CA49" s="123"/>
      <c r="CB49" s="123"/>
      <c r="CC49" s="123"/>
      <c r="CD49" s="123"/>
      <c r="CE49" s="123"/>
      <c r="CF49" s="123"/>
      <c r="CG49" s="123"/>
      <c r="CH49" s="123"/>
      <c r="CI49" s="123"/>
      <c r="CJ49" s="123"/>
      <c r="CK49" s="123"/>
      <c r="CL49" s="123"/>
      <c r="CM49" s="123"/>
      <c r="CN49" s="123"/>
      <c r="CO49" s="123"/>
      <c r="CP49" s="123"/>
      <c r="CQ49" s="123"/>
    </row>
    <row r="50" spans="1:95" s="101" customFormat="1" x14ac:dyDescent="0.25">
      <c r="A50" s="104"/>
      <c r="B50" s="104"/>
      <c r="C50" s="117"/>
      <c r="D50" s="102"/>
      <c r="E50" s="102"/>
      <c r="F50" s="102"/>
      <c r="G50" s="102"/>
      <c r="H50" s="102"/>
      <c r="I50" s="102"/>
      <c r="J50" s="123"/>
      <c r="K50" s="123"/>
      <c r="L50" s="123"/>
      <c r="M50" s="123"/>
      <c r="N50" s="123"/>
      <c r="O50" s="123"/>
      <c r="P50" s="123"/>
      <c r="Q50" s="123"/>
      <c r="R50" s="123"/>
      <c r="S50" s="123"/>
      <c r="T50" s="123"/>
      <c r="U50" s="123"/>
      <c r="V50" s="123"/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  <c r="BQ50" s="123"/>
      <c r="BR50" s="123"/>
      <c r="BS50" s="123"/>
      <c r="BT50" s="123"/>
      <c r="BU50" s="123"/>
      <c r="BV50" s="123"/>
      <c r="BW50" s="123"/>
      <c r="BX50" s="123"/>
      <c r="BY50" s="123"/>
      <c r="BZ50" s="123"/>
      <c r="CA50" s="123"/>
      <c r="CB50" s="123"/>
      <c r="CC50" s="123"/>
      <c r="CD50" s="123"/>
      <c r="CE50" s="123"/>
      <c r="CF50" s="123"/>
      <c r="CG50" s="123"/>
      <c r="CH50" s="123"/>
      <c r="CI50" s="123"/>
      <c r="CJ50" s="123"/>
      <c r="CK50" s="123"/>
      <c r="CL50" s="123"/>
      <c r="CM50" s="123"/>
      <c r="CN50" s="123"/>
      <c r="CO50" s="123"/>
      <c r="CP50" s="123"/>
      <c r="CQ50" s="123"/>
    </row>
    <row r="51" spans="1:95" s="101" customFormat="1" x14ac:dyDescent="0.25">
      <c r="A51" s="104"/>
      <c r="B51" s="104"/>
      <c r="C51" s="117"/>
      <c r="D51" s="102"/>
      <c r="E51" s="102"/>
      <c r="F51" s="102"/>
      <c r="G51" s="102"/>
      <c r="H51" s="102"/>
      <c r="I51" s="102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  <c r="BQ51" s="123"/>
      <c r="BR51" s="123"/>
      <c r="BS51" s="123"/>
      <c r="BT51" s="123"/>
      <c r="BU51" s="123"/>
      <c r="BV51" s="123"/>
      <c r="BW51" s="123"/>
      <c r="BX51" s="123"/>
      <c r="BY51" s="123"/>
      <c r="BZ51" s="123"/>
      <c r="CA51" s="123"/>
      <c r="CB51" s="123"/>
      <c r="CC51" s="123"/>
      <c r="CD51" s="123"/>
      <c r="CE51" s="123"/>
      <c r="CF51" s="123"/>
      <c r="CG51" s="123"/>
      <c r="CH51" s="123"/>
      <c r="CI51" s="123"/>
      <c r="CJ51" s="123"/>
      <c r="CK51" s="123"/>
      <c r="CL51" s="123"/>
      <c r="CM51" s="123"/>
      <c r="CN51" s="123"/>
      <c r="CO51" s="123"/>
      <c r="CP51" s="123"/>
      <c r="CQ51" s="123"/>
    </row>
    <row r="52" spans="1:95" s="101" customFormat="1" x14ac:dyDescent="0.25">
      <c r="A52" s="104"/>
      <c r="B52" s="104"/>
      <c r="C52" s="117"/>
      <c r="D52" s="102"/>
      <c r="E52" s="102"/>
      <c r="F52" s="102"/>
      <c r="G52" s="102"/>
      <c r="H52" s="102"/>
      <c r="I52" s="102"/>
      <c r="J52" s="123"/>
      <c r="K52" s="123"/>
      <c r="L52" s="123"/>
      <c r="M52" s="123"/>
      <c r="N52" s="123"/>
      <c r="O52" s="123"/>
      <c r="P52" s="123"/>
      <c r="Q52" s="123"/>
      <c r="R52" s="123"/>
      <c r="S52" s="123"/>
      <c r="T52" s="123"/>
      <c r="U52" s="123"/>
      <c r="V52" s="123"/>
      <c r="W52" s="123"/>
      <c r="X52" s="123"/>
      <c r="Y52" s="123"/>
      <c r="Z52" s="123"/>
      <c r="AA52" s="123"/>
      <c r="AB52" s="123"/>
      <c r="AC52" s="123"/>
      <c r="AD52" s="123"/>
      <c r="AE52" s="123"/>
      <c r="AF52" s="123"/>
      <c r="AG52" s="123"/>
      <c r="AH52" s="123"/>
      <c r="AI52" s="123"/>
      <c r="AJ52" s="123"/>
      <c r="AK52" s="123"/>
      <c r="AL52" s="123"/>
      <c r="AM52" s="123"/>
      <c r="AN52" s="123"/>
      <c r="AO52" s="123"/>
      <c r="AP52" s="123"/>
      <c r="AQ52" s="123"/>
      <c r="AR52" s="123"/>
      <c r="AS52" s="123"/>
      <c r="AT52" s="123"/>
      <c r="AU52" s="123"/>
      <c r="AV52" s="123"/>
      <c r="AW52" s="123"/>
      <c r="AX52" s="123"/>
      <c r="AY52" s="123"/>
      <c r="AZ52" s="123"/>
      <c r="BA52" s="123"/>
      <c r="BB52" s="123"/>
      <c r="BC52" s="123"/>
      <c r="BD52" s="123"/>
      <c r="BE52" s="123"/>
      <c r="BF52" s="123"/>
      <c r="BG52" s="123"/>
      <c r="BH52" s="123"/>
      <c r="BI52" s="123"/>
      <c r="BJ52" s="123"/>
      <c r="BK52" s="123"/>
      <c r="BL52" s="123"/>
      <c r="BM52" s="123"/>
      <c r="BN52" s="123"/>
      <c r="BO52" s="123"/>
      <c r="BP52" s="123"/>
      <c r="BQ52" s="123"/>
      <c r="BR52" s="123"/>
      <c r="BS52" s="123"/>
      <c r="BT52" s="123"/>
      <c r="BU52" s="123"/>
      <c r="BV52" s="123"/>
      <c r="BW52" s="123"/>
      <c r="BX52" s="123"/>
      <c r="BY52" s="123"/>
      <c r="BZ52" s="123"/>
      <c r="CA52" s="123"/>
      <c r="CB52" s="123"/>
      <c r="CC52" s="123"/>
      <c r="CD52" s="123"/>
      <c r="CE52" s="123"/>
      <c r="CF52" s="123"/>
      <c r="CG52" s="123"/>
      <c r="CH52" s="123"/>
      <c r="CI52" s="123"/>
      <c r="CJ52" s="123"/>
      <c r="CK52" s="123"/>
      <c r="CL52" s="123"/>
      <c r="CM52" s="123"/>
      <c r="CN52" s="123"/>
      <c r="CO52" s="123"/>
      <c r="CP52" s="123"/>
      <c r="CQ52" s="123"/>
    </row>
    <row r="53" spans="1:95" s="101" customFormat="1" x14ac:dyDescent="0.25">
      <c r="A53" s="104"/>
      <c r="B53" s="104"/>
      <c r="C53" s="117"/>
      <c r="D53" s="102"/>
      <c r="E53" s="102"/>
      <c r="F53" s="102"/>
      <c r="G53" s="102"/>
      <c r="H53" s="102"/>
      <c r="I53" s="102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  <c r="Z53" s="123"/>
      <c r="AA53" s="123"/>
      <c r="AB53" s="123"/>
      <c r="AC53" s="123"/>
      <c r="AD53" s="123"/>
      <c r="AE53" s="123"/>
      <c r="AF53" s="123"/>
      <c r="AG53" s="123"/>
      <c r="AH53" s="123"/>
      <c r="AI53" s="123"/>
      <c r="AJ53" s="123"/>
      <c r="AK53" s="123"/>
      <c r="AL53" s="123"/>
      <c r="AM53" s="123"/>
      <c r="AN53" s="123"/>
      <c r="AO53" s="123"/>
      <c r="AP53" s="123"/>
      <c r="AQ53" s="123"/>
      <c r="AR53" s="123"/>
      <c r="AS53" s="123"/>
      <c r="AT53" s="123"/>
      <c r="AU53" s="123"/>
      <c r="AV53" s="123"/>
      <c r="AW53" s="123"/>
      <c r="AX53" s="123"/>
      <c r="AY53" s="123"/>
      <c r="AZ53" s="123"/>
      <c r="BA53" s="123"/>
      <c r="BB53" s="123"/>
      <c r="BC53" s="123"/>
      <c r="BD53" s="123"/>
      <c r="BE53" s="123"/>
      <c r="BF53" s="123"/>
      <c r="BG53" s="123"/>
      <c r="BH53" s="123"/>
      <c r="BI53" s="123"/>
      <c r="BJ53" s="123"/>
      <c r="BK53" s="123"/>
      <c r="BL53" s="123"/>
      <c r="BM53" s="123"/>
      <c r="BN53" s="123"/>
      <c r="BO53" s="123"/>
      <c r="BP53" s="123"/>
      <c r="BQ53" s="123"/>
      <c r="BR53" s="123"/>
      <c r="BS53" s="123"/>
      <c r="BT53" s="123"/>
      <c r="BU53" s="123"/>
      <c r="BV53" s="123"/>
      <c r="BW53" s="123"/>
      <c r="BX53" s="123"/>
      <c r="BY53" s="123"/>
      <c r="BZ53" s="123"/>
      <c r="CA53" s="123"/>
      <c r="CB53" s="123"/>
      <c r="CC53" s="123"/>
      <c r="CD53" s="123"/>
      <c r="CE53" s="123"/>
      <c r="CF53" s="123"/>
      <c r="CG53" s="123"/>
      <c r="CH53" s="123"/>
      <c r="CI53" s="123"/>
      <c r="CJ53" s="123"/>
      <c r="CK53" s="123"/>
      <c r="CL53" s="123"/>
      <c r="CM53" s="123"/>
      <c r="CN53" s="123"/>
      <c r="CO53" s="123"/>
      <c r="CP53" s="123"/>
      <c r="CQ53" s="123"/>
    </row>
    <row r="54" spans="1:95" s="101" customFormat="1" x14ac:dyDescent="0.25">
      <c r="A54" s="104"/>
      <c r="B54" s="104"/>
      <c r="C54" s="117"/>
      <c r="D54" s="102"/>
      <c r="E54" s="102"/>
      <c r="F54" s="102"/>
      <c r="G54" s="102"/>
      <c r="H54" s="102"/>
      <c r="I54" s="102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  <c r="Z54" s="123"/>
      <c r="AA54" s="123"/>
      <c r="AB54" s="123"/>
      <c r="AC54" s="123"/>
      <c r="AD54" s="123"/>
      <c r="AE54" s="123"/>
      <c r="AF54" s="123"/>
      <c r="AG54" s="123"/>
      <c r="AH54" s="123"/>
      <c r="AI54" s="123"/>
      <c r="AJ54" s="123"/>
      <c r="AK54" s="123"/>
      <c r="AL54" s="123"/>
      <c r="AM54" s="123"/>
      <c r="AN54" s="123"/>
      <c r="AO54" s="123"/>
      <c r="AP54" s="123"/>
      <c r="AQ54" s="123"/>
      <c r="AR54" s="123"/>
      <c r="AS54" s="123"/>
      <c r="AT54" s="123"/>
      <c r="AU54" s="123"/>
      <c r="AV54" s="123"/>
      <c r="AW54" s="123"/>
      <c r="AX54" s="123"/>
      <c r="AY54" s="123"/>
      <c r="AZ54" s="123"/>
      <c r="BA54" s="123"/>
      <c r="BB54" s="123"/>
      <c r="BC54" s="123"/>
      <c r="BD54" s="123"/>
      <c r="BE54" s="123"/>
      <c r="BF54" s="123"/>
      <c r="BG54" s="123"/>
      <c r="BH54" s="123"/>
      <c r="BI54" s="123"/>
      <c r="BJ54" s="123"/>
      <c r="BK54" s="123"/>
      <c r="BL54" s="123"/>
      <c r="BM54" s="123"/>
      <c r="BN54" s="123"/>
      <c r="BO54" s="123"/>
      <c r="BP54" s="123"/>
      <c r="BQ54" s="123"/>
      <c r="BR54" s="123"/>
      <c r="BS54" s="123"/>
      <c r="BT54" s="123"/>
      <c r="BU54" s="123"/>
      <c r="BV54" s="123"/>
      <c r="BW54" s="123"/>
      <c r="BX54" s="123"/>
      <c r="BY54" s="123"/>
      <c r="BZ54" s="123"/>
      <c r="CA54" s="123"/>
      <c r="CB54" s="123"/>
      <c r="CC54" s="123"/>
      <c r="CD54" s="123"/>
      <c r="CE54" s="123"/>
      <c r="CF54" s="123"/>
      <c r="CG54" s="123"/>
      <c r="CH54" s="123"/>
      <c r="CI54" s="123"/>
      <c r="CJ54" s="123"/>
      <c r="CK54" s="123"/>
      <c r="CL54" s="123"/>
      <c r="CM54" s="123"/>
      <c r="CN54" s="123"/>
      <c r="CO54" s="123"/>
      <c r="CP54" s="123"/>
      <c r="CQ54" s="123"/>
    </row>
    <row r="55" spans="1:95" s="101" customFormat="1" x14ac:dyDescent="0.25">
      <c r="A55" s="104"/>
      <c r="B55" s="104"/>
      <c r="C55" s="117"/>
      <c r="D55" s="102"/>
      <c r="E55" s="102"/>
      <c r="F55" s="102"/>
      <c r="G55" s="102"/>
      <c r="H55" s="102"/>
      <c r="I55" s="102"/>
      <c r="J55" s="123"/>
      <c r="K55" s="123"/>
      <c r="L55" s="123"/>
      <c r="M55" s="123"/>
      <c r="N55" s="123"/>
      <c r="O55" s="123"/>
      <c r="P55" s="123"/>
      <c r="Q55" s="123"/>
      <c r="R55" s="123"/>
      <c r="S55" s="123"/>
      <c r="T55" s="123"/>
      <c r="U55" s="123"/>
      <c r="V55" s="123"/>
      <c r="W55" s="123"/>
      <c r="X55" s="123"/>
      <c r="Y55" s="123"/>
      <c r="Z55" s="123"/>
      <c r="AA55" s="123"/>
      <c r="AB55" s="123"/>
      <c r="AC55" s="123"/>
      <c r="AD55" s="123"/>
      <c r="AE55" s="123"/>
      <c r="AF55" s="123"/>
      <c r="AG55" s="123"/>
      <c r="AH55" s="123"/>
      <c r="AI55" s="123"/>
      <c r="AJ55" s="123"/>
      <c r="AK55" s="123"/>
      <c r="AL55" s="123"/>
      <c r="AM55" s="123"/>
      <c r="AN55" s="123"/>
      <c r="AO55" s="123"/>
      <c r="AP55" s="123"/>
      <c r="AQ55" s="123"/>
      <c r="AR55" s="123"/>
      <c r="AS55" s="123"/>
      <c r="AT55" s="123"/>
      <c r="AU55" s="123"/>
      <c r="AV55" s="123"/>
      <c r="AW55" s="123"/>
      <c r="AX55" s="123"/>
      <c r="AY55" s="123"/>
      <c r="AZ55" s="123"/>
      <c r="BA55" s="123"/>
      <c r="BB55" s="123"/>
      <c r="BC55" s="123"/>
      <c r="BD55" s="123"/>
      <c r="BE55" s="123"/>
      <c r="BF55" s="123"/>
      <c r="BG55" s="123"/>
      <c r="BH55" s="123"/>
      <c r="BI55" s="123"/>
      <c r="BJ55" s="123"/>
      <c r="BK55" s="123"/>
      <c r="BL55" s="123"/>
      <c r="BM55" s="123"/>
      <c r="BN55" s="123"/>
      <c r="BO55" s="123"/>
      <c r="BP55" s="123"/>
      <c r="BQ55" s="123"/>
      <c r="BR55" s="123"/>
      <c r="BS55" s="123"/>
      <c r="BT55" s="123"/>
      <c r="BU55" s="123"/>
      <c r="BV55" s="123"/>
      <c r="BW55" s="123"/>
      <c r="BX55" s="123"/>
      <c r="BY55" s="123"/>
      <c r="BZ55" s="123"/>
      <c r="CA55" s="123"/>
      <c r="CB55" s="123"/>
      <c r="CC55" s="123"/>
      <c r="CD55" s="123"/>
      <c r="CE55" s="123"/>
      <c r="CF55" s="123"/>
      <c r="CG55" s="123"/>
      <c r="CH55" s="123"/>
      <c r="CI55" s="123"/>
      <c r="CJ55" s="123"/>
      <c r="CK55" s="123"/>
      <c r="CL55" s="123"/>
      <c r="CM55" s="123"/>
      <c r="CN55" s="123"/>
      <c r="CO55" s="123"/>
      <c r="CP55" s="123"/>
      <c r="CQ55" s="123"/>
    </row>
    <row r="56" spans="1:95" s="101" customFormat="1" x14ac:dyDescent="0.25">
      <c r="A56" s="104"/>
      <c r="B56" s="104"/>
      <c r="C56" s="117"/>
      <c r="D56" s="102"/>
      <c r="E56" s="102"/>
      <c r="F56" s="102"/>
      <c r="G56" s="102"/>
      <c r="H56" s="102"/>
      <c r="I56" s="102"/>
      <c r="J56" s="123"/>
      <c r="K56" s="123"/>
      <c r="L56" s="123"/>
      <c r="M56" s="123"/>
      <c r="N56" s="123"/>
      <c r="O56" s="123"/>
      <c r="P56" s="123"/>
      <c r="Q56" s="123"/>
      <c r="R56" s="123"/>
      <c r="S56" s="123"/>
      <c r="T56" s="123"/>
      <c r="U56" s="123"/>
      <c r="V56" s="123"/>
      <c r="W56" s="123"/>
      <c r="X56" s="123"/>
      <c r="Y56" s="123"/>
      <c r="Z56" s="123"/>
      <c r="AA56" s="123"/>
      <c r="AB56" s="123"/>
      <c r="AC56" s="123"/>
      <c r="AD56" s="123"/>
      <c r="AE56" s="123"/>
      <c r="AF56" s="123"/>
      <c r="AG56" s="123"/>
      <c r="AH56" s="123"/>
      <c r="AI56" s="123"/>
      <c r="AJ56" s="123"/>
      <c r="AK56" s="123"/>
      <c r="AL56" s="123"/>
      <c r="AM56" s="123"/>
      <c r="AN56" s="123"/>
      <c r="AO56" s="123"/>
      <c r="AP56" s="123"/>
      <c r="AQ56" s="123"/>
      <c r="AR56" s="123"/>
      <c r="AS56" s="123"/>
      <c r="AT56" s="123"/>
      <c r="AU56" s="123"/>
      <c r="AV56" s="123"/>
      <c r="AW56" s="123"/>
      <c r="AX56" s="123"/>
      <c r="AY56" s="123"/>
      <c r="AZ56" s="123"/>
      <c r="BA56" s="123"/>
      <c r="BB56" s="123"/>
      <c r="BC56" s="123"/>
      <c r="BD56" s="123"/>
      <c r="BE56" s="123"/>
      <c r="BF56" s="123"/>
      <c r="BG56" s="123"/>
      <c r="BH56" s="123"/>
      <c r="BI56" s="123"/>
      <c r="BJ56" s="123"/>
      <c r="BK56" s="123"/>
      <c r="BL56" s="123"/>
      <c r="BM56" s="123"/>
      <c r="BN56" s="123"/>
      <c r="BO56" s="123"/>
      <c r="BP56" s="123"/>
      <c r="BQ56" s="123"/>
      <c r="BR56" s="123"/>
      <c r="BS56" s="123"/>
      <c r="BT56" s="123"/>
      <c r="BU56" s="123"/>
      <c r="BV56" s="123"/>
      <c r="BW56" s="123"/>
      <c r="BX56" s="123"/>
      <c r="BY56" s="123"/>
      <c r="BZ56" s="123"/>
      <c r="CA56" s="123"/>
      <c r="CB56" s="123"/>
      <c r="CC56" s="123"/>
      <c r="CD56" s="123"/>
      <c r="CE56" s="123"/>
      <c r="CF56" s="123"/>
      <c r="CG56" s="123"/>
      <c r="CH56" s="123"/>
      <c r="CI56" s="123"/>
      <c r="CJ56" s="123"/>
      <c r="CK56" s="123"/>
      <c r="CL56" s="123"/>
      <c r="CM56" s="123"/>
      <c r="CN56" s="123"/>
      <c r="CO56" s="123"/>
      <c r="CP56" s="123"/>
      <c r="CQ56" s="123"/>
    </row>
    <row r="57" spans="1:95" s="101" customFormat="1" x14ac:dyDescent="0.25">
      <c r="A57" s="104"/>
      <c r="B57" s="104"/>
      <c r="C57" s="117"/>
      <c r="D57" s="102"/>
      <c r="E57" s="102"/>
      <c r="F57" s="102"/>
      <c r="G57" s="102"/>
      <c r="H57" s="102"/>
      <c r="I57" s="102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3"/>
      <c r="AB57" s="123"/>
      <c r="AC57" s="123"/>
      <c r="AD57" s="123"/>
      <c r="AE57" s="123"/>
      <c r="AF57" s="123"/>
      <c r="AG57" s="123"/>
      <c r="AH57" s="123"/>
      <c r="AI57" s="123"/>
      <c r="AJ57" s="123"/>
      <c r="AK57" s="123"/>
      <c r="AL57" s="123"/>
      <c r="AM57" s="123"/>
      <c r="AN57" s="123"/>
      <c r="AO57" s="123"/>
      <c r="AP57" s="123"/>
      <c r="AQ57" s="123"/>
      <c r="AR57" s="123"/>
      <c r="AS57" s="123"/>
      <c r="AT57" s="123"/>
      <c r="AU57" s="123"/>
      <c r="AV57" s="123"/>
      <c r="AW57" s="123"/>
      <c r="AX57" s="123"/>
      <c r="AY57" s="123"/>
      <c r="AZ57" s="123"/>
      <c r="BA57" s="123"/>
      <c r="BB57" s="123"/>
      <c r="BC57" s="123"/>
      <c r="BD57" s="123"/>
      <c r="BE57" s="123"/>
      <c r="BF57" s="123"/>
      <c r="BG57" s="123"/>
      <c r="BH57" s="123"/>
      <c r="BI57" s="123"/>
      <c r="BJ57" s="123"/>
      <c r="BK57" s="123"/>
      <c r="BL57" s="123"/>
      <c r="BM57" s="123"/>
      <c r="BN57" s="123"/>
      <c r="BO57" s="123"/>
      <c r="BP57" s="123"/>
      <c r="BQ57" s="123"/>
      <c r="BR57" s="123"/>
      <c r="BS57" s="123"/>
      <c r="BT57" s="123"/>
      <c r="BU57" s="123"/>
      <c r="BV57" s="123"/>
      <c r="BW57" s="123"/>
      <c r="BX57" s="123"/>
      <c r="BY57" s="123"/>
      <c r="BZ57" s="123"/>
      <c r="CA57" s="123"/>
      <c r="CB57" s="123"/>
      <c r="CC57" s="123"/>
      <c r="CD57" s="123"/>
      <c r="CE57" s="123"/>
      <c r="CF57" s="123"/>
      <c r="CG57" s="123"/>
      <c r="CH57" s="123"/>
      <c r="CI57" s="123"/>
      <c r="CJ57" s="123"/>
      <c r="CK57" s="123"/>
      <c r="CL57" s="123"/>
      <c r="CM57" s="123"/>
      <c r="CN57" s="123"/>
      <c r="CO57" s="123"/>
      <c r="CP57" s="123"/>
      <c r="CQ57" s="123"/>
    </row>
    <row r="58" spans="1:95" s="101" customFormat="1" x14ac:dyDescent="0.25">
      <c r="A58" s="104"/>
      <c r="B58" s="104"/>
      <c r="C58" s="117"/>
      <c r="D58" s="102"/>
      <c r="E58" s="102"/>
      <c r="F58" s="102"/>
      <c r="G58" s="102"/>
      <c r="H58" s="102"/>
      <c r="I58" s="102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  <c r="Z58" s="123"/>
      <c r="AA58" s="123"/>
      <c r="AB58" s="123"/>
      <c r="AC58" s="123"/>
      <c r="AD58" s="123"/>
      <c r="AE58" s="123"/>
      <c r="AF58" s="123"/>
      <c r="AG58" s="123"/>
      <c r="AH58" s="123"/>
      <c r="AI58" s="123"/>
      <c r="AJ58" s="123"/>
      <c r="AK58" s="123"/>
      <c r="AL58" s="123"/>
      <c r="AM58" s="123"/>
      <c r="AN58" s="123"/>
      <c r="AO58" s="123"/>
      <c r="AP58" s="123"/>
      <c r="AQ58" s="123"/>
      <c r="AR58" s="123"/>
      <c r="AS58" s="123"/>
      <c r="AT58" s="123"/>
      <c r="AU58" s="123"/>
      <c r="AV58" s="123"/>
      <c r="AW58" s="123"/>
      <c r="AX58" s="123"/>
      <c r="AY58" s="123"/>
      <c r="AZ58" s="123"/>
      <c r="BA58" s="123"/>
      <c r="BB58" s="123"/>
      <c r="BC58" s="123"/>
      <c r="BD58" s="123"/>
      <c r="BE58" s="123"/>
      <c r="BF58" s="123"/>
      <c r="BG58" s="123"/>
      <c r="BH58" s="123"/>
      <c r="BI58" s="123"/>
      <c r="BJ58" s="123"/>
      <c r="BK58" s="123"/>
      <c r="BL58" s="123"/>
      <c r="BM58" s="123"/>
      <c r="BN58" s="123"/>
      <c r="BO58" s="123"/>
      <c r="BP58" s="123"/>
      <c r="BQ58" s="123"/>
      <c r="BR58" s="123"/>
      <c r="BS58" s="123"/>
      <c r="BT58" s="123"/>
      <c r="BU58" s="123"/>
      <c r="BV58" s="123"/>
      <c r="BW58" s="123"/>
      <c r="BX58" s="123"/>
      <c r="BY58" s="123"/>
      <c r="BZ58" s="123"/>
      <c r="CA58" s="123"/>
      <c r="CB58" s="123"/>
      <c r="CC58" s="123"/>
      <c r="CD58" s="123"/>
      <c r="CE58" s="123"/>
      <c r="CF58" s="123"/>
      <c r="CG58" s="123"/>
      <c r="CH58" s="123"/>
      <c r="CI58" s="123"/>
      <c r="CJ58" s="123"/>
      <c r="CK58" s="123"/>
      <c r="CL58" s="123"/>
      <c r="CM58" s="123"/>
      <c r="CN58" s="123"/>
      <c r="CO58" s="123"/>
      <c r="CP58" s="123"/>
      <c r="CQ58" s="123"/>
    </row>
    <row r="59" spans="1:95" s="101" customFormat="1" x14ac:dyDescent="0.25">
      <c r="A59" s="104"/>
      <c r="B59" s="104"/>
      <c r="C59" s="117"/>
      <c r="D59" s="102"/>
      <c r="E59" s="102"/>
      <c r="F59" s="102"/>
      <c r="G59" s="102"/>
      <c r="H59" s="102"/>
      <c r="I59" s="102"/>
      <c r="J59" s="123"/>
      <c r="K59" s="123"/>
      <c r="L59" s="123"/>
      <c r="M59" s="123"/>
      <c r="N59" s="123"/>
      <c r="O59" s="123"/>
      <c r="P59" s="123"/>
      <c r="Q59" s="123"/>
      <c r="R59" s="123"/>
      <c r="S59" s="123"/>
      <c r="T59" s="123"/>
      <c r="U59" s="123"/>
      <c r="V59" s="123"/>
      <c r="W59" s="123"/>
      <c r="X59" s="123"/>
      <c r="Y59" s="123"/>
      <c r="Z59" s="123"/>
      <c r="AA59" s="123"/>
      <c r="AB59" s="123"/>
      <c r="AC59" s="123"/>
      <c r="AD59" s="123"/>
      <c r="AE59" s="123"/>
      <c r="AF59" s="123"/>
      <c r="AG59" s="123"/>
      <c r="AH59" s="123"/>
      <c r="AI59" s="123"/>
      <c r="AJ59" s="123"/>
      <c r="AK59" s="123"/>
      <c r="AL59" s="123"/>
      <c r="AM59" s="123"/>
      <c r="AN59" s="123"/>
      <c r="AO59" s="123"/>
      <c r="AP59" s="123"/>
      <c r="AQ59" s="123"/>
      <c r="AR59" s="123"/>
      <c r="AS59" s="123"/>
      <c r="AT59" s="123"/>
      <c r="AU59" s="123"/>
      <c r="AV59" s="123"/>
      <c r="AW59" s="123"/>
      <c r="AX59" s="123"/>
      <c r="AY59" s="123"/>
      <c r="AZ59" s="123"/>
      <c r="BA59" s="123"/>
      <c r="BB59" s="123"/>
      <c r="BC59" s="123"/>
      <c r="BD59" s="123"/>
      <c r="BE59" s="123"/>
      <c r="BF59" s="123"/>
      <c r="BG59" s="123"/>
      <c r="BH59" s="123"/>
      <c r="BI59" s="123"/>
      <c r="BJ59" s="123"/>
      <c r="BK59" s="123"/>
      <c r="BL59" s="123"/>
      <c r="BM59" s="123"/>
      <c r="BN59" s="123"/>
      <c r="BO59" s="123"/>
      <c r="BP59" s="123"/>
      <c r="BQ59" s="123"/>
      <c r="BR59" s="123"/>
      <c r="BS59" s="123"/>
      <c r="BT59" s="123"/>
      <c r="BU59" s="123"/>
      <c r="BV59" s="123"/>
      <c r="BW59" s="123"/>
      <c r="BX59" s="123"/>
      <c r="BY59" s="123"/>
      <c r="BZ59" s="123"/>
      <c r="CA59" s="123"/>
      <c r="CB59" s="123"/>
      <c r="CC59" s="123"/>
      <c r="CD59" s="123"/>
      <c r="CE59" s="123"/>
      <c r="CF59" s="123"/>
      <c r="CG59" s="123"/>
      <c r="CH59" s="123"/>
      <c r="CI59" s="123"/>
      <c r="CJ59" s="123"/>
      <c r="CK59" s="123"/>
      <c r="CL59" s="123"/>
      <c r="CM59" s="123"/>
      <c r="CN59" s="123"/>
      <c r="CO59" s="123"/>
      <c r="CP59" s="123"/>
      <c r="CQ59" s="123"/>
    </row>
    <row r="60" spans="1:95" s="101" customFormat="1" x14ac:dyDescent="0.25">
      <c r="A60" s="104"/>
      <c r="B60" s="104"/>
      <c r="C60" s="117"/>
      <c r="D60" s="102"/>
      <c r="E60" s="102"/>
      <c r="F60" s="102"/>
      <c r="G60" s="102"/>
      <c r="H60" s="102"/>
      <c r="I60" s="102"/>
      <c r="J60" s="123"/>
      <c r="K60" s="123"/>
      <c r="L60" s="123"/>
      <c r="M60" s="123"/>
      <c r="N60" s="123"/>
      <c r="O60" s="123"/>
      <c r="P60" s="123"/>
      <c r="Q60" s="123"/>
      <c r="R60" s="123"/>
      <c r="S60" s="123"/>
      <c r="T60" s="123"/>
      <c r="U60" s="123"/>
      <c r="V60" s="123"/>
      <c r="W60" s="123"/>
      <c r="X60" s="123"/>
      <c r="Y60" s="123"/>
      <c r="Z60" s="123"/>
      <c r="AA60" s="123"/>
      <c r="AB60" s="123"/>
      <c r="AC60" s="123"/>
      <c r="AD60" s="123"/>
      <c r="AE60" s="123"/>
      <c r="AF60" s="123"/>
      <c r="AG60" s="123"/>
      <c r="AH60" s="123"/>
      <c r="AI60" s="123"/>
      <c r="AJ60" s="123"/>
      <c r="AK60" s="123"/>
      <c r="AL60" s="123"/>
      <c r="AM60" s="123"/>
      <c r="AN60" s="123"/>
      <c r="AO60" s="123"/>
      <c r="AP60" s="123"/>
      <c r="AQ60" s="123"/>
      <c r="AR60" s="123"/>
      <c r="AS60" s="123"/>
      <c r="AT60" s="123"/>
      <c r="AU60" s="123"/>
      <c r="AV60" s="123"/>
      <c r="AW60" s="123"/>
      <c r="AX60" s="123"/>
      <c r="AY60" s="123"/>
      <c r="AZ60" s="123"/>
      <c r="BA60" s="123"/>
      <c r="BB60" s="123"/>
      <c r="BC60" s="123"/>
      <c r="BD60" s="123"/>
      <c r="BE60" s="123"/>
      <c r="BF60" s="123"/>
      <c r="BG60" s="123"/>
      <c r="BH60" s="123"/>
      <c r="BI60" s="123"/>
      <c r="BJ60" s="123"/>
      <c r="BK60" s="123"/>
      <c r="BL60" s="123"/>
      <c r="BM60" s="123"/>
      <c r="BN60" s="123"/>
      <c r="BO60" s="123"/>
      <c r="BP60" s="123"/>
      <c r="BQ60" s="123"/>
      <c r="BR60" s="123"/>
      <c r="BS60" s="123"/>
      <c r="BT60" s="123"/>
      <c r="BU60" s="123"/>
      <c r="BV60" s="123"/>
      <c r="BW60" s="123"/>
      <c r="BX60" s="123"/>
      <c r="BY60" s="123"/>
      <c r="BZ60" s="123"/>
      <c r="CA60" s="123"/>
      <c r="CB60" s="123"/>
      <c r="CC60" s="123"/>
      <c r="CD60" s="123"/>
      <c r="CE60" s="123"/>
      <c r="CF60" s="123"/>
      <c r="CG60" s="123"/>
      <c r="CH60" s="123"/>
      <c r="CI60" s="123"/>
      <c r="CJ60" s="123"/>
      <c r="CK60" s="123"/>
      <c r="CL60" s="123"/>
      <c r="CM60" s="123"/>
      <c r="CN60" s="123"/>
      <c r="CO60" s="123"/>
      <c r="CP60" s="123"/>
      <c r="CQ60" s="123"/>
    </row>
    <row r="61" spans="1:95" s="101" customFormat="1" x14ac:dyDescent="0.25">
      <c r="A61" s="104"/>
      <c r="B61" s="104"/>
      <c r="C61" s="117"/>
      <c r="D61" s="102"/>
      <c r="E61" s="102"/>
      <c r="F61" s="102"/>
      <c r="G61" s="102"/>
      <c r="H61" s="102"/>
      <c r="I61" s="102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3"/>
      <c r="AL61" s="123"/>
      <c r="AM61" s="123"/>
      <c r="AN61" s="123"/>
      <c r="AO61" s="123"/>
      <c r="AP61" s="123"/>
      <c r="AQ61" s="123"/>
      <c r="AR61" s="123"/>
      <c r="AS61" s="123"/>
      <c r="AT61" s="123"/>
      <c r="AU61" s="123"/>
      <c r="AV61" s="123"/>
      <c r="AW61" s="123"/>
      <c r="AX61" s="123"/>
      <c r="AY61" s="123"/>
      <c r="AZ61" s="123"/>
      <c r="BA61" s="123"/>
      <c r="BB61" s="123"/>
      <c r="BC61" s="123"/>
      <c r="BD61" s="123"/>
      <c r="BE61" s="123"/>
      <c r="BF61" s="123"/>
      <c r="BG61" s="123"/>
      <c r="BH61" s="123"/>
      <c r="BI61" s="123"/>
      <c r="BJ61" s="123"/>
      <c r="BK61" s="123"/>
      <c r="BL61" s="123"/>
      <c r="BM61" s="123"/>
      <c r="BN61" s="123"/>
      <c r="BO61" s="123"/>
      <c r="BP61" s="123"/>
      <c r="BQ61" s="123"/>
      <c r="BR61" s="123"/>
      <c r="BS61" s="123"/>
      <c r="BT61" s="123"/>
      <c r="BU61" s="123"/>
      <c r="BV61" s="123"/>
      <c r="BW61" s="123"/>
      <c r="BX61" s="123"/>
      <c r="BY61" s="123"/>
      <c r="BZ61" s="123"/>
      <c r="CA61" s="123"/>
      <c r="CB61" s="123"/>
      <c r="CC61" s="123"/>
      <c r="CD61" s="123"/>
      <c r="CE61" s="123"/>
      <c r="CF61" s="123"/>
      <c r="CG61" s="123"/>
      <c r="CH61" s="123"/>
      <c r="CI61" s="123"/>
      <c r="CJ61" s="123"/>
      <c r="CK61" s="123"/>
      <c r="CL61" s="123"/>
      <c r="CM61" s="123"/>
      <c r="CN61" s="123"/>
      <c r="CO61" s="123"/>
      <c r="CP61" s="123"/>
      <c r="CQ61" s="123"/>
    </row>
    <row r="62" spans="1:95" s="101" customFormat="1" x14ac:dyDescent="0.25">
      <c r="A62" s="104"/>
      <c r="B62" s="104"/>
      <c r="C62" s="117"/>
      <c r="D62" s="102"/>
      <c r="E62" s="102"/>
      <c r="F62" s="102"/>
      <c r="G62" s="102"/>
      <c r="H62" s="102"/>
      <c r="I62" s="102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3"/>
      <c r="Z62" s="123"/>
      <c r="AA62" s="123"/>
      <c r="AB62" s="123"/>
      <c r="AC62" s="123"/>
      <c r="AD62" s="123"/>
      <c r="AE62" s="123"/>
      <c r="AF62" s="123"/>
      <c r="AG62" s="123"/>
      <c r="AH62" s="123"/>
      <c r="AI62" s="123"/>
      <c r="AJ62" s="123"/>
      <c r="AK62" s="123"/>
      <c r="AL62" s="123"/>
      <c r="AM62" s="123"/>
      <c r="AN62" s="123"/>
      <c r="AO62" s="123"/>
      <c r="AP62" s="123"/>
      <c r="AQ62" s="123"/>
      <c r="AR62" s="123"/>
      <c r="AS62" s="123"/>
      <c r="AT62" s="123"/>
      <c r="AU62" s="123"/>
      <c r="AV62" s="123"/>
      <c r="AW62" s="123"/>
      <c r="AX62" s="123"/>
      <c r="AY62" s="123"/>
      <c r="AZ62" s="123"/>
      <c r="BA62" s="123"/>
      <c r="BB62" s="123"/>
      <c r="BC62" s="123"/>
      <c r="BD62" s="123"/>
      <c r="BE62" s="123"/>
      <c r="BF62" s="123"/>
      <c r="BG62" s="123"/>
      <c r="BH62" s="123"/>
      <c r="BI62" s="123"/>
      <c r="BJ62" s="123"/>
      <c r="BK62" s="123"/>
      <c r="BL62" s="123"/>
      <c r="BM62" s="123"/>
      <c r="BN62" s="123"/>
      <c r="BO62" s="123"/>
      <c r="BP62" s="123"/>
      <c r="BQ62" s="123"/>
      <c r="BR62" s="123"/>
      <c r="BS62" s="123"/>
      <c r="BT62" s="123"/>
      <c r="BU62" s="123"/>
      <c r="BV62" s="123"/>
      <c r="BW62" s="123"/>
      <c r="BX62" s="123"/>
      <c r="BY62" s="123"/>
      <c r="BZ62" s="123"/>
      <c r="CA62" s="123"/>
      <c r="CB62" s="123"/>
      <c r="CC62" s="123"/>
      <c r="CD62" s="123"/>
      <c r="CE62" s="123"/>
      <c r="CF62" s="123"/>
      <c r="CG62" s="123"/>
      <c r="CH62" s="123"/>
      <c r="CI62" s="123"/>
      <c r="CJ62" s="123"/>
      <c r="CK62" s="123"/>
      <c r="CL62" s="123"/>
      <c r="CM62" s="123"/>
      <c r="CN62" s="123"/>
      <c r="CO62" s="123"/>
      <c r="CP62" s="123"/>
      <c r="CQ62" s="123"/>
    </row>
    <row r="63" spans="1:95" s="101" customFormat="1" x14ac:dyDescent="0.25">
      <c r="A63" s="104"/>
      <c r="B63" s="104"/>
      <c r="C63" s="117"/>
      <c r="D63" s="102"/>
      <c r="E63" s="102"/>
      <c r="F63" s="102"/>
      <c r="G63" s="102"/>
      <c r="H63" s="102"/>
      <c r="I63" s="102"/>
      <c r="J63" s="123"/>
      <c r="K63" s="123"/>
      <c r="L63" s="123"/>
      <c r="M63" s="123"/>
      <c r="N63" s="123"/>
      <c r="O63" s="123"/>
      <c r="P63" s="123"/>
      <c r="Q63" s="123"/>
      <c r="R63" s="123"/>
      <c r="S63" s="123"/>
      <c r="T63" s="123"/>
      <c r="U63" s="123"/>
      <c r="V63" s="123"/>
      <c r="W63" s="123"/>
      <c r="X63" s="123"/>
      <c r="Y63" s="123"/>
      <c r="Z63" s="123"/>
      <c r="AA63" s="123"/>
      <c r="AB63" s="123"/>
      <c r="AC63" s="123"/>
      <c r="AD63" s="123"/>
      <c r="AE63" s="123"/>
      <c r="AF63" s="123"/>
      <c r="AG63" s="123"/>
      <c r="AH63" s="123"/>
      <c r="AI63" s="123"/>
      <c r="AJ63" s="123"/>
      <c r="AK63" s="123"/>
      <c r="AL63" s="123"/>
      <c r="AM63" s="123"/>
      <c r="AN63" s="123"/>
      <c r="AO63" s="123"/>
      <c r="AP63" s="123"/>
      <c r="AQ63" s="123"/>
      <c r="AR63" s="123"/>
      <c r="AS63" s="123"/>
      <c r="AT63" s="123"/>
      <c r="AU63" s="123"/>
      <c r="AV63" s="123"/>
      <c r="AW63" s="123"/>
      <c r="AX63" s="123"/>
      <c r="AY63" s="123"/>
      <c r="AZ63" s="123"/>
      <c r="BA63" s="123"/>
      <c r="BB63" s="123"/>
      <c r="BC63" s="123"/>
      <c r="BD63" s="123"/>
      <c r="BE63" s="123"/>
      <c r="BF63" s="123"/>
      <c r="BG63" s="123"/>
      <c r="BH63" s="123"/>
      <c r="BI63" s="123"/>
      <c r="BJ63" s="123"/>
      <c r="BK63" s="123"/>
      <c r="BL63" s="123"/>
      <c r="BM63" s="123"/>
      <c r="BN63" s="123"/>
      <c r="BO63" s="123"/>
      <c r="BP63" s="123"/>
      <c r="BQ63" s="123"/>
      <c r="BR63" s="123"/>
      <c r="BS63" s="123"/>
      <c r="BT63" s="123"/>
      <c r="BU63" s="123"/>
      <c r="BV63" s="123"/>
      <c r="BW63" s="123"/>
      <c r="BX63" s="123"/>
      <c r="BY63" s="123"/>
      <c r="BZ63" s="123"/>
      <c r="CA63" s="123"/>
      <c r="CB63" s="123"/>
      <c r="CC63" s="123"/>
      <c r="CD63" s="123"/>
      <c r="CE63" s="123"/>
      <c r="CF63" s="123"/>
      <c r="CG63" s="123"/>
      <c r="CH63" s="123"/>
      <c r="CI63" s="123"/>
      <c r="CJ63" s="123"/>
      <c r="CK63" s="123"/>
      <c r="CL63" s="123"/>
      <c r="CM63" s="123"/>
      <c r="CN63" s="123"/>
      <c r="CO63" s="123"/>
      <c r="CP63" s="123"/>
      <c r="CQ63" s="123"/>
    </row>
    <row r="64" spans="1:95" s="101" customFormat="1" x14ac:dyDescent="0.25">
      <c r="A64" s="104"/>
      <c r="B64" s="104"/>
      <c r="C64" s="117"/>
      <c r="D64" s="102"/>
      <c r="E64" s="102"/>
      <c r="F64" s="102"/>
      <c r="G64" s="102"/>
      <c r="H64" s="102"/>
      <c r="I64" s="102"/>
      <c r="J64" s="123"/>
      <c r="K64" s="123"/>
      <c r="L64" s="123"/>
      <c r="M64" s="123"/>
      <c r="N64" s="123"/>
      <c r="O64" s="123"/>
      <c r="P64" s="123"/>
      <c r="Q64" s="123"/>
      <c r="R64" s="123"/>
      <c r="S64" s="123"/>
      <c r="T64" s="123"/>
      <c r="U64" s="123"/>
      <c r="V64" s="123"/>
      <c r="W64" s="123"/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I64" s="123"/>
      <c r="AJ64" s="123"/>
      <c r="AK64" s="123"/>
      <c r="AL64" s="123"/>
      <c r="AM64" s="123"/>
      <c r="AN64" s="123"/>
      <c r="AO64" s="123"/>
      <c r="AP64" s="123"/>
      <c r="AQ64" s="123"/>
      <c r="AR64" s="123"/>
      <c r="AS64" s="123"/>
      <c r="AT64" s="123"/>
      <c r="AU64" s="123"/>
      <c r="AV64" s="123"/>
      <c r="AW64" s="123"/>
      <c r="AX64" s="123"/>
      <c r="AY64" s="123"/>
      <c r="AZ64" s="123"/>
      <c r="BA64" s="123"/>
      <c r="BB64" s="123"/>
      <c r="BC64" s="123"/>
      <c r="BD64" s="123"/>
      <c r="BE64" s="123"/>
      <c r="BF64" s="123"/>
      <c r="BG64" s="123"/>
      <c r="BH64" s="123"/>
      <c r="BI64" s="123"/>
      <c r="BJ64" s="123"/>
      <c r="BK64" s="123"/>
      <c r="BL64" s="123"/>
      <c r="BM64" s="123"/>
      <c r="BN64" s="123"/>
      <c r="BO64" s="123"/>
      <c r="BP64" s="123"/>
      <c r="BQ64" s="123"/>
      <c r="BR64" s="123"/>
      <c r="BS64" s="123"/>
      <c r="BT64" s="123"/>
      <c r="BU64" s="123"/>
      <c r="BV64" s="123"/>
      <c r="BW64" s="123"/>
      <c r="BX64" s="123"/>
      <c r="BY64" s="123"/>
      <c r="BZ64" s="123"/>
      <c r="CA64" s="123"/>
      <c r="CB64" s="123"/>
      <c r="CC64" s="123"/>
      <c r="CD64" s="123"/>
      <c r="CE64" s="123"/>
      <c r="CF64" s="123"/>
      <c r="CG64" s="123"/>
      <c r="CH64" s="123"/>
      <c r="CI64" s="123"/>
      <c r="CJ64" s="123"/>
      <c r="CK64" s="123"/>
      <c r="CL64" s="123"/>
      <c r="CM64" s="123"/>
      <c r="CN64" s="123"/>
      <c r="CO64" s="123"/>
      <c r="CP64" s="123"/>
      <c r="CQ64" s="123"/>
    </row>
    <row r="65" spans="1:95" s="101" customFormat="1" x14ac:dyDescent="0.25">
      <c r="A65" s="104"/>
      <c r="B65" s="104"/>
      <c r="C65" s="117"/>
      <c r="D65" s="102"/>
      <c r="E65" s="102"/>
      <c r="F65" s="102"/>
      <c r="G65" s="102"/>
      <c r="H65" s="102"/>
      <c r="I65" s="102"/>
      <c r="J65" s="123"/>
      <c r="K65" s="123"/>
      <c r="L65" s="123"/>
      <c r="M65" s="123"/>
      <c r="N65" s="123"/>
      <c r="O65" s="123"/>
      <c r="P65" s="123"/>
      <c r="Q65" s="123"/>
      <c r="R65" s="123"/>
      <c r="S65" s="123"/>
      <c r="T65" s="123"/>
      <c r="U65" s="123"/>
      <c r="V65" s="123"/>
      <c r="W65" s="123"/>
      <c r="X65" s="123"/>
      <c r="Y65" s="123"/>
      <c r="Z65" s="123"/>
      <c r="AA65" s="123"/>
      <c r="AB65" s="123"/>
      <c r="AC65" s="123"/>
      <c r="AD65" s="123"/>
      <c r="AE65" s="123"/>
      <c r="AF65" s="123"/>
      <c r="AG65" s="123"/>
      <c r="AH65" s="123"/>
      <c r="AI65" s="123"/>
      <c r="AJ65" s="123"/>
      <c r="AK65" s="123"/>
      <c r="AL65" s="123"/>
      <c r="AM65" s="123"/>
      <c r="AN65" s="123"/>
      <c r="AO65" s="123"/>
      <c r="AP65" s="123"/>
      <c r="AQ65" s="123"/>
      <c r="AR65" s="123"/>
      <c r="AS65" s="123"/>
      <c r="AT65" s="123"/>
      <c r="AU65" s="123"/>
      <c r="AV65" s="123"/>
      <c r="AW65" s="123"/>
      <c r="AX65" s="123"/>
      <c r="AY65" s="123"/>
      <c r="AZ65" s="123"/>
      <c r="BA65" s="123"/>
      <c r="BB65" s="123"/>
      <c r="BC65" s="123"/>
      <c r="BD65" s="123"/>
      <c r="BE65" s="123"/>
      <c r="BF65" s="123"/>
      <c r="BG65" s="123"/>
      <c r="BH65" s="123"/>
      <c r="BI65" s="123"/>
      <c r="BJ65" s="123"/>
      <c r="BK65" s="123"/>
      <c r="BL65" s="123"/>
      <c r="BM65" s="123"/>
      <c r="BN65" s="123"/>
      <c r="BO65" s="123"/>
      <c r="BP65" s="123"/>
      <c r="BQ65" s="123"/>
      <c r="BR65" s="123"/>
      <c r="BS65" s="123"/>
      <c r="BT65" s="123"/>
      <c r="BU65" s="123"/>
      <c r="BV65" s="123"/>
      <c r="BW65" s="123"/>
      <c r="BX65" s="123"/>
      <c r="BY65" s="123"/>
      <c r="BZ65" s="123"/>
      <c r="CA65" s="123"/>
      <c r="CB65" s="123"/>
      <c r="CC65" s="123"/>
      <c r="CD65" s="123"/>
      <c r="CE65" s="123"/>
      <c r="CF65" s="123"/>
      <c r="CG65" s="123"/>
      <c r="CH65" s="123"/>
      <c r="CI65" s="123"/>
      <c r="CJ65" s="123"/>
      <c r="CK65" s="123"/>
      <c r="CL65" s="123"/>
      <c r="CM65" s="123"/>
      <c r="CN65" s="123"/>
      <c r="CO65" s="123"/>
      <c r="CP65" s="123"/>
      <c r="CQ65" s="123"/>
    </row>
    <row r="66" spans="1:95" s="101" customFormat="1" x14ac:dyDescent="0.25">
      <c r="A66" s="104"/>
      <c r="B66" s="104"/>
      <c r="C66" s="117"/>
      <c r="D66" s="102"/>
      <c r="E66" s="102"/>
      <c r="F66" s="102"/>
      <c r="G66" s="102"/>
      <c r="H66" s="102"/>
      <c r="I66" s="102"/>
      <c r="J66" s="123"/>
      <c r="K66" s="123"/>
      <c r="L66" s="123"/>
      <c r="M66" s="123"/>
      <c r="N66" s="123"/>
      <c r="O66" s="123"/>
      <c r="P66" s="123"/>
      <c r="Q66" s="123"/>
      <c r="R66" s="123"/>
      <c r="S66" s="123"/>
      <c r="T66" s="123"/>
      <c r="U66" s="123"/>
      <c r="V66" s="123"/>
      <c r="W66" s="123"/>
      <c r="X66" s="123"/>
      <c r="Y66" s="123"/>
      <c r="Z66" s="123"/>
      <c r="AA66" s="123"/>
      <c r="AB66" s="123"/>
      <c r="AC66" s="123"/>
      <c r="AD66" s="123"/>
      <c r="AE66" s="123"/>
      <c r="AF66" s="123"/>
      <c r="AG66" s="123"/>
      <c r="AH66" s="123"/>
      <c r="AI66" s="123"/>
      <c r="AJ66" s="123"/>
      <c r="AK66" s="123"/>
      <c r="AL66" s="123"/>
      <c r="AM66" s="123"/>
      <c r="AN66" s="123"/>
      <c r="AO66" s="123"/>
      <c r="AP66" s="123"/>
      <c r="AQ66" s="123"/>
      <c r="AR66" s="123"/>
      <c r="AS66" s="123"/>
      <c r="AT66" s="123"/>
      <c r="AU66" s="123"/>
      <c r="AV66" s="123"/>
      <c r="AW66" s="123"/>
      <c r="AX66" s="123"/>
      <c r="AY66" s="123"/>
      <c r="AZ66" s="123"/>
      <c r="BA66" s="123"/>
      <c r="BB66" s="123"/>
      <c r="BC66" s="123"/>
      <c r="BD66" s="123"/>
      <c r="BE66" s="123"/>
      <c r="BF66" s="123"/>
      <c r="BG66" s="123"/>
      <c r="BH66" s="123"/>
      <c r="BI66" s="123"/>
      <c r="BJ66" s="123"/>
      <c r="BK66" s="123"/>
      <c r="BL66" s="123"/>
      <c r="BM66" s="123"/>
      <c r="BN66" s="123"/>
      <c r="BO66" s="123"/>
      <c r="BP66" s="123"/>
      <c r="BQ66" s="123"/>
      <c r="BR66" s="123"/>
      <c r="BS66" s="123"/>
      <c r="BT66" s="123"/>
      <c r="BU66" s="123"/>
      <c r="BV66" s="123"/>
      <c r="BW66" s="123"/>
      <c r="BX66" s="123"/>
      <c r="BY66" s="123"/>
      <c r="BZ66" s="123"/>
      <c r="CA66" s="123"/>
      <c r="CB66" s="123"/>
      <c r="CC66" s="123"/>
      <c r="CD66" s="123"/>
      <c r="CE66" s="123"/>
      <c r="CF66" s="123"/>
      <c r="CG66" s="123"/>
      <c r="CH66" s="123"/>
      <c r="CI66" s="123"/>
      <c r="CJ66" s="123"/>
      <c r="CK66" s="123"/>
      <c r="CL66" s="123"/>
      <c r="CM66" s="123"/>
      <c r="CN66" s="123"/>
      <c r="CO66" s="123"/>
      <c r="CP66" s="123"/>
      <c r="CQ66" s="123"/>
    </row>
    <row r="67" spans="1:95" s="101" customFormat="1" x14ac:dyDescent="0.25">
      <c r="A67" s="104"/>
      <c r="B67" s="104"/>
      <c r="C67" s="117"/>
      <c r="D67" s="102"/>
      <c r="E67" s="102"/>
      <c r="F67" s="102"/>
      <c r="G67" s="102"/>
      <c r="H67" s="102"/>
      <c r="I67" s="102"/>
      <c r="J67" s="123"/>
      <c r="K67" s="123"/>
      <c r="L67" s="123"/>
      <c r="M67" s="123"/>
      <c r="N67" s="123"/>
      <c r="O67" s="123"/>
      <c r="P67" s="123"/>
      <c r="Q67" s="123"/>
      <c r="R67" s="123"/>
      <c r="S67" s="123"/>
      <c r="T67" s="123"/>
      <c r="U67" s="123"/>
      <c r="V67" s="123"/>
      <c r="W67" s="123"/>
      <c r="X67" s="123"/>
      <c r="Y67" s="123"/>
      <c r="Z67" s="123"/>
      <c r="AA67" s="123"/>
      <c r="AB67" s="123"/>
      <c r="AC67" s="123"/>
      <c r="AD67" s="123"/>
      <c r="AE67" s="123"/>
      <c r="AF67" s="123"/>
      <c r="AG67" s="123"/>
      <c r="AH67" s="123"/>
      <c r="AI67" s="123"/>
      <c r="AJ67" s="123"/>
      <c r="AK67" s="123"/>
      <c r="AL67" s="123"/>
      <c r="AM67" s="123"/>
      <c r="AN67" s="123"/>
      <c r="AO67" s="123"/>
      <c r="AP67" s="123"/>
      <c r="AQ67" s="123"/>
      <c r="AR67" s="123"/>
      <c r="AS67" s="123"/>
      <c r="AT67" s="123"/>
      <c r="AU67" s="123"/>
      <c r="AV67" s="123"/>
      <c r="AW67" s="123"/>
      <c r="AX67" s="123"/>
      <c r="AY67" s="123"/>
      <c r="AZ67" s="123"/>
      <c r="BA67" s="123"/>
      <c r="BB67" s="123"/>
      <c r="BC67" s="123"/>
      <c r="BD67" s="123"/>
      <c r="BE67" s="123"/>
      <c r="BF67" s="123"/>
      <c r="BG67" s="123"/>
      <c r="BH67" s="123"/>
      <c r="BI67" s="123"/>
      <c r="BJ67" s="123"/>
      <c r="BK67" s="123"/>
      <c r="BL67" s="123"/>
      <c r="BM67" s="123"/>
      <c r="BN67" s="123"/>
      <c r="BO67" s="123"/>
      <c r="BP67" s="123"/>
      <c r="BQ67" s="123"/>
      <c r="BR67" s="123"/>
      <c r="BS67" s="123"/>
      <c r="BT67" s="123"/>
      <c r="BU67" s="123"/>
      <c r="BV67" s="123"/>
      <c r="BW67" s="123"/>
      <c r="BX67" s="123"/>
      <c r="BY67" s="123"/>
      <c r="BZ67" s="123"/>
      <c r="CA67" s="123"/>
      <c r="CB67" s="123"/>
      <c r="CC67" s="123"/>
      <c r="CD67" s="123"/>
      <c r="CE67" s="123"/>
      <c r="CF67" s="123"/>
      <c r="CG67" s="123"/>
      <c r="CH67" s="123"/>
      <c r="CI67" s="123"/>
      <c r="CJ67" s="123"/>
      <c r="CK67" s="123"/>
      <c r="CL67" s="123"/>
      <c r="CM67" s="123"/>
      <c r="CN67" s="123"/>
      <c r="CO67" s="123"/>
      <c r="CP67" s="123"/>
      <c r="CQ67" s="123"/>
    </row>
    <row r="68" spans="1:95" s="101" customFormat="1" x14ac:dyDescent="0.25">
      <c r="A68" s="104"/>
      <c r="B68" s="104"/>
      <c r="C68" s="117"/>
      <c r="D68" s="102"/>
      <c r="E68" s="102"/>
      <c r="F68" s="102"/>
      <c r="G68" s="102"/>
      <c r="H68" s="102"/>
      <c r="I68" s="102"/>
      <c r="J68" s="123"/>
      <c r="K68" s="123"/>
      <c r="L68" s="123"/>
      <c r="M68" s="123"/>
      <c r="N68" s="123"/>
      <c r="O68" s="123"/>
      <c r="P68" s="123"/>
      <c r="Q68" s="123"/>
      <c r="R68" s="123"/>
      <c r="S68" s="123"/>
      <c r="T68" s="123"/>
      <c r="U68" s="123"/>
      <c r="V68" s="123"/>
      <c r="W68" s="123"/>
      <c r="X68" s="123"/>
      <c r="Y68" s="123"/>
      <c r="Z68" s="123"/>
      <c r="AA68" s="123"/>
      <c r="AB68" s="123"/>
      <c r="AC68" s="123"/>
      <c r="AD68" s="123"/>
      <c r="AE68" s="123"/>
      <c r="AF68" s="123"/>
      <c r="AG68" s="123"/>
      <c r="AH68" s="123"/>
      <c r="AI68" s="123"/>
      <c r="AJ68" s="123"/>
      <c r="AK68" s="123"/>
      <c r="AL68" s="123"/>
      <c r="AM68" s="123"/>
      <c r="AN68" s="123"/>
      <c r="AO68" s="123"/>
      <c r="AP68" s="123"/>
      <c r="AQ68" s="123"/>
      <c r="AR68" s="123"/>
      <c r="AS68" s="123"/>
      <c r="AT68" s="123"/>
      <c r="AU68" s="123"/>
      <c r="AV68" s="123"/>
      <c r="AW68" s="123"/>
      <c r="AX68" s="123"/>
      <c r="AY68" s="123"/>
      <c r="AZ68" s="123"/>
      <c r="BA68" s="123"/>
      <c r="BB68" s="123"/>
      <c r="BC68" s="123"/>
      <c r="BD68" s="123"/>
      <c r="BE68" s="123"/>
      <c r="BF68" s="123"/>
      <c r="BG68" s="123"/>
      <c r="BH68" s="123"/>
      <c r="BI68" s="123"/>
      <c r="BJ68" s="123"/>
      <c r="BK68" s="123"/>
      <c r="BL68" s="123"/>
      <c r="BM68" s="123"/>
      <c r="BN68" s="123"/>
      <c r="BO68" s="123"/>
      <c r="BP68" s="123"/>
      <c r="BQ68" s="123"/>
      <c r="BR68" s="123"/>
      <c r="BS68" s="123"/>
      <c r="BT68" s="123"/>
      <c r="BU68" s="123"/>
      <c r="BV68" s="123"/>
      <c r="BW68" s="123"/>
      <c r="BX68" s="123"/>
      <c r="BY68" s="123"/>
      <c r="BZ68" s="123"/>
      <c r="CA68" s="123"/>
      <c r="CB68" s="123"/>
      <c r="CC68" s="123"/>
      <c r="CD68" s="123"/>
      <c r="CE68" s="123"/>
      <c r="CF68" s="123"/>
      <c r="CG68" s="123"/>
      <c r="CH68" s="123"/>
      <c r="CI68" s="123"/>
      <c r="CJ68" s="123"/>
      <c r="CK68" s="123"/>
      <c r="CL68" s="123"/>
      <c r="CM68" s="123"/>
      <c r="CN68" s="123"/>
      <c r="CO68" s="123"/>
      <c r="CP68" s="123"/>
      <c r="CQ68" s="123"/>
    </row>
    <row r="69" spans="1:95" s="101" customFormat="1" x14ac:dyDescent="0.25">
      <c r="A69" s="104"/>
      <c r="B69" s="104"/>
      <c r="C69" s="117"/>
      <c r="D69" s="102"/>
      <c r="E69" s="102"/>
      <c r="F69" s="102"/>
      <c r="G69" s="102"/>
      <c r="H69" s="102"/>
      <c r="I69" s="102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  <c r="U69" s="123"/>
      <c r="V69" s="123"/>
      <c r="W69" s="123"/>
      <c r="X69" s="123"/>
      <c r="Y69" s="123"/>
      <c r="Z69" s="123"/>
      <c r="AA69" s="123"/>
      <c r="AB69" s="123"/>
      <c r="AC69" s="123"/>
      <c r="AD69" s="123"/>
      <c r="AE69" s="123"/>
      <c r="AF69" s="123"/>
      <c r="AG69" s="123"/>
      <c r="AH69" s="123"/>
      <c r="AI69" s="123"/>
      <c r="AJ69" s="123"/>
      <c r="AK69" s="123"/>
      <c r="AL69" s="123"/>
      <c r="AM69" s="123"/>
      <c r="AN69" s="123"/>
      <c r="AO69" s="123"/>
      <c r="AP69" s="123"/>
      <c r="AQ69" s="123"/>
      <c r="AR69" s="123"/>
      <c r="AS69" s="123"/>
      <c r="AT69" s="123"/>
      <c r="AU69" s="123"/>
      <c r="AV69" s="123"/>
      <c r="AW69" s="123"/>
      <c r="AX69" s="123"/>
      <c r="AY69" s="123"/>
      <c r="AZ69" s="123"/>
      <c r="BA69" s="123"/>
      <c r="BB69" s="123"/>
      <c r="BC69" s="123"/>
      <c r="BD69" s="123"/>
      <c r="BE69" s="123"/>
      <c r="BF69" s="123"/>
      <c r="BG69" s="123"/>
      <c r="BH69" s="123"/>
      <c r="BI69" s="123"/>
      <c r="BJ69" s="123"/>
      <c r="BK69" s="123"/>
      <c r="BL69" s="123"/>
      <c r="BM69" s="123"/>
      <c r="BN69" s="123"/>
      <c r="BO69" s="123"/>
      <c r="BP69" s="123"/>
      <c r="BQ69" s="123"/>
      <c r="BR69" s="123"/>
      <c r="BS69" s="123"/>
      <c r="BT69" s="123"/>
      <c r="BU69" s="123"/>
      <c r="BV69" s="123"/>
      <c r="BW69" s="123"/>
      <c r="BX69" s="123"/>
      <c r="BY69" s="123"/>
      <c r="BZ69" s="123"/>
      <c r="CA69" s="123"/>
      <c r="CB69" s="123"/>
      <c r="CC69" s="123"/>
      <c r="CD69" s="123"/>
      <c r="CE69" s="123"/>
      <c r="CF69" s="123"/>
      <c r="CG69" s="123"/>
      <c r="CH69" s="123"/>
      <c r="CI69" s="123"/>
      <c r="CJ69" s="123"/>
      <c r="CK69" s="123"/>
      <c r="CL69" s="123"/>
      <c r="CM69" s="123"/>
      <c r="CN69" s="123"/>
      <c r="CO69" s="123"/>
      <c r="CP69" s="123"/>
      <c r="CQ69" s="123"/>
    </row>
    <row r="70" spans="1:95" s="101" customFormat="1" x14ac:dyDescent="0.25">
      <c r="A70" s="104"/>
      <c r="B70" s="104"/>
      <c r="C70" s="117"/>
      <c r="D70" s="102"/>
      <c r="E70" s="102"/>
      <c r="F70" s="102"/>
      <c r="G70" s="102"/>
      <c r="H70" s="102"/>
      <c r="I70" s="102"/>
      <c r="J70" s="123"/>
      <c r="K70" s="123"/>
      <c r="L70" s="123"/>
      <c r="M70" s="123"/>
      <c r="N70" s="123"/>
      <c r="O70" s="123"/>
      <c r="P70" s="123"/>
      <c r="Q70" s="123"/>
      <c r="R70" s="123"/>
      <c r="S70" s="123"/>
      <c r="T70" s="123"/>
      <c r="U70" s="123"/>
      <c r="V70" s="123"/>
      <c r="W70" s="123"/>
      <c r="X70" s="123"/>
      <c r="Y70" s="123"/>
      <c r="Z70" s="123"/>
      <c r="AA70" s="123"/>
      <c r="AB70" s="123"/>
      <c r="AC70" s="123"/>
      <c r="AD70" s="123"/>
      <c r="AE70" s="123"/>
      <c r="AF70" s="123"/>
      <c r="AG70" s="123"/>
      <c r="AH70" s="123"/>
      <c r="AI70" s="123"/>
      <c r="AJ70" s="123"/>
      <c r="AK70" s="123"/>
      <c r="AL70" s="123"/>
      <c r="AM70" s="123"/>
      <c r="AN70" s="123"/>
      <c r="AO70" s="123"/>
      <c r="AP70" s="123"/>
      <c r="AQ70" s="123"/>
      <c r="AR70" s="123"/>
      <c r="AS70" s="123"/>
      <c r="AT70" s="123"/>
      <c r="AU70" s="123"/>
      <c r="AV70" s="123"/>
      <c r="AW70" s="123"/>
      <c r="AX70" s="123"/>
      <c r="AY70" s="123"/>
      <c r="AZ70" s="123"/>
      <c r="BA70" s="123"/>
      <c r="BB70" s="123"/>
      <c r="BC70" s="123"/>
      <c r="BD70" s="123"/>
      <c r="BE70" s="123"/>
      <c r="BF70" s="123"/>
      <c r="BG70" s="123"/>
      <c r="BH70" s="123"/>
      <c r="BI70" s="123"/>
      <c r="BJ70" s="123"/>
      <c r="BK70" s="123"/>
      <c r="BL70" s="123"/>
      <c r="BM70" s="123"/>
      <c r="BN70" s="123"/>
      <c r="BO70" s="123"/>
      <c r="BP70" s="123"/>
      <c r="BQ70" s="123"/>
      <c r="BR70" s="123"/>
      <c r="BS70" s="123"/>
      <c r="BT70" s="123"/>
      <c r="BU70" s="123"/>
      <c r="BV70" s="123"/>
      <c r="BW70" s="123"/>
      <c r="BX70" s="123"/>
      <c r="BY70" s="123"/>
      <c r="BZ70" s="123"/>
      <c r="CA70" s="123"/>
      <c r="CB70" s="123"/>
      <c r="CC70" s="123"/>
      <c r="CD70" s="123"/>
      <c r="CE70" s="123"/>
      <c r="CF70" s="123"/>
      <c r="CG70" s="123"/>
      <c r="CH70" s="123"/>
      <c r="CI70" s="123"/>
      <c r="CJ70" s="123"/>
      <c r="CK70" s="123"/>
      <c r="CL70" s="123"/>
      <c r="CM70" s="123"/>
      <c r="CN70" s="123"/>
      <c r="CO70" s="123"/>
      <c r="CP70" s="123"/>
      <c r="CQ70" s="123"/>
    </row>
    <row r="71" spans="1:95" s="101" customFormat="1" x14ac:dyDescent="0.25">
      <c r="A71" s="104"/>
      <c r="B71" s="104"/>
      <c r="C71" s="117"/>
      <c r="D71" s="102"/>
      <c r="E71" s="102"/>
      <c r="F71" s="102"/>
      <c r="G71" s="102"/>
      <c r="H71" s="102"/>
      <c r="I71" s="102"/>
      <c r="J71" s="123"/>
      <c r="K71" s="123"/>
      <c r="L71" s="123"/>
      <c r="M71" s="123"/>
      <c r="N71" s="123"/>
      <c r="O71" s="123"/>
      <c r="P71" s="123"/>
      <c r="Q71" s="123"/>
      <c r="R71" s="123"/>
      <c r="S71" s="123"/>
      <c r="T71" s="123"/>
      <c r="U71" s="123"/>
      <c r="V71" s="123"/>
      <c r="W71" s="123"/>
      <c r="X71" s="123"/>
      <c r="Y71" s="123"/>
      <c r="Z71" s="123"/>
      <c r="AA71" s="123"/>
      <c r="AB71" s="123"/>
      <c r="AC71" s="123"/>
      <c r="AD71" s="123"/>
      <c r="AE71" s="123"/>
      <c r="AF71" s="123"/>
      <c r="AG71" s="123"/>
      <c r="AH71" s="123"/>
      <c r="AI71" s="123"/>
      <c r="AJ71" s="123"/>
      <c r="AK71" s="123"/>
      <c r="AL71" s="123"/>
      <c r="AM71" s="123"/>
      <c r="AN71" s="123"/>
      <c r="AO71" s="123"/>
      <c r="AP71" s="123"/>
      <c r="AQ71" s="123"/>
      <c r="AR71" s="123"/>
      <c r="AS71" s="123"/>
      <c r="AT71" s="123"/>
      <c r="AU71" s="123"/>
      <c r="AV71" s="123"/>
      <c r="AW71" s="123"/>
      <c r="AX71" s="123"/>
      <c r="AY71" s="123"/>
      <c r="AZ71" s="123"/>
      <c r="BA71" s="123"/>
      <c r="BB71" s="123"/>
      <c r="BC71" s="123"/>
      <c r="BD71" s="123"/>
      <c r="BE71" s="123"/>
      <c r="BF71" s="123"/>
      <c r="BG71" s="123"/>
      <c r="BH71" s="123"/>
      <c r="BI71" s="123"/>
      <c r="BJ71" s="123"/>
      <c r="BK71" s="123"/>
      <c r="BL71" s="123"/>
      <c r="BM71" s="123"/>
      <c r="BN71" s="123"/>
      <c r="BO71" s="123"/>
      <c r="BP71" s="123"/>
      <c r="BQ71" s="123"/>
      <c r="BR71" s="123"/>
      <c r="BS71" s="123"/>
      <c r="BT71" s="123"/>
      <c r="BU71" s="123"/>
      <c r="BV71" s="123"/>
      <c r="BW71" s="123"/>
      <c r="BX71" s="123"/>
      <c r="BY71" s="123"/>
      <c r="BZ71" s="123"/>
      <c r="CA71" s="123"/>
      <c r="CB71" s="123"/>
      <c r="CC71" s="123"/>
      <c r="CD71" s="123"/>
      <c r="CE71" s="123"/>
      <c r="CF71" s="123"/>
      <c r="CG71" s="123"/>
      <c r="CH71" s="123"/>
      <c r="CI71" s="123"/>
      <c r="CJ71" s="123"/>
      <c r="CK71" s="123"/>
      <c r="CL71" s="123"/>
      <c r="CM71" s="123"/>
      <c r="CN71" s="123"/>
      <c r="CO71" s="123"/>
      <c r="CP71" s="123"/>
      <c r="CQ71" s="123"/>
    </row>
    <row r="72" spans="1:95" s="101" customFormat="1" x14ac:dyDescent="0.25">
      <c r="A72" s="104"/>
      <c r="B72" s="104"/>
      <c r="C72" s="117"/>
      <c r="D72" s="102"/>
      <c r="E72" s="102"/>
      <c r="F72" s="102"/>
      <c r="G72" s="102"/>
      <c r="H72" s="102"/>
      <c r="I72" s="102"/>
      <c r="J72" s="123"/>
      <c r="K72" s="123"/>
      <c r="L72" s="123"/>
      <c r="M72" s="123"/>
      <c r="N72" s="123"/>
      <c r="O72" s="123"/>
      <c r="P72" s="123"/>
      <c r="Q72" s="123"/>
      <c r="R72" s="123"/>
      <c r="S72" s="123"/>
      <c r="T72" s="123"/>
      <c r="U72" s="123"/>
      <c r="V72" s="123"/>
      <c r="W72" s="123"/>
      <c r="X72" s="123"/>
      <c r="Y72" s="123"/>
      <c r="Z72" s="123"/>
      <c r="AA72" s="123"/>
      <c r="AB72" s="123"/>
      <c r="AC72" s="123"/>
      <c r="AD72" s="123"/>
      <c r="AE72" s="123"/>
      <c r="AF72" s="123"/>
      <c r="AG72" s="123"/>
      <c r="AH72" s="123"/>
      <c r="AI72" s="123"/>
      <c r="AJ72" s="123"/>
      <c r="AK72" s="123"/>
      <c r="AL72" s="123"/>
      <c r="AM72" s="123"/>
      <c r="AN72" s="123"/>
      <c r="AO72" s="123"/>
      <c r="AP72" s="123"/>
      <c r="AQ72" s="123"/>
      <c r="AR72" s="123"/>
      <c r="AS72" s="123"/>
      <c r="AT72" s="123"/>
      <c r="AU72" s="123"/>
      <c r="AV72" s="123"/>
      <c r="AW72" s="123"/>
      <c r="AX72" s="123"/>
      <c r="AY72" s="123"/>
      <c r="AZ72" s="123"/>
      <c r="BA72" s="123"/>
      <c r="BB72" s="123"/>
      <c r="BC72" s="123"/>
      <c r="BD72" s="123"/>
      <c r="BE72" s="123"/>
      <c r="BF72" s="123"/>
      <c r="BG72" s="123"/>
      <c r="BH72" s="123"/>
      <c r="BI72" s="123"/>
      <c r="BJ72" s="123"/>
      <c r="BK72" s="123"/>
      <c r="BL72" s="123"/>
      <c r="BM72" s="123"/>
      <c r="BN72" s="123"/>
      <c r="BO72" s="123"/>
      <c r="BP72" s="123"/>
      <c r="BQ72" s="123"/>
      <c r="BR72" s="123"/>
      <c r="BS72" s="123"/>
      <c r="BT72" s="123"/>
      <c r="BU72" s="123"/>
      <c r="BV72" s="123"/>
      <c r="BW72" s="123"/>
      <c r="BX72" s="123"/>
      <c r="BY72" s="123"/>
      <c r="BZ72" s="123"/>
      <c r="CA72" s="123"/>
      <c r="CB72" s="123"/>
      <c r="CC72" s="123"/>
      <c r="CD72" s="123"/>
      <c r="CE72" s="123"/>
      <c r="CF72" s="123"/>
      <c r="CG72" s="123"/>
      <c r="CH72" s="123"/>
      <c r="CI72" s="123"/>
      <c r="CJ72" s="123"/>
      <c r="CK72" s="123"/>
      <c r="CL72" s="123"/>
      <c r="CM72" s="123"/>
      <c r="CN72" s="123"/>
      <c r="CO72" s="123"/>
      <c r="CP72" s="123"/>
      <c r="CQ72" s="123"/>
    </row>
    <row r="73" spans="1:95" s="101" customFormat="1" x14ac:dyDescent="0.25">
      <c r="A73" s="104"/>
      <c r="B73" s="104"/>
      <c r="C73" s="117"/>
      <c r="D73" s="102"/>
      <c r="E73" s="102"/>
      <c r="F73" s="102"/>
      <c r="G73" s="102"/>
      <c r="H73" s="102"/>
      <c r="I73" s="102"/>
      <c r="J73" s="123"/>
      <c r="K73" s="123"/>
      <c r="L73" s="123"/>
      <c r="M73" s="123"/>
      <c r="N73" s="123"/>
      <c r="O73" s="123"/>
      <c r="P73" s="123"/>
      <c r="Q73" s="123"/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/>
      <c r="AE73" s="123"/>
      <c r="AF73" s="123"/>
      <c r="AG73" s="123"/>
      <c r="AH73" s="123"/>
      <c r="AI73" s="123"/>
      <c r="AJ73" s="123"/>
      <c r="AK73" s="123"/>
      <c r="AL73" s="123"/>
      <c r="AM73" s="123"/>
      <c r="AN73" s="123"/>
      <c r="AO73" s="123"/>
      <c r="AP73" s="123"/>
      <c r="AQ73" s="123"/>
      <c r="AR73" s="123"/>
      <c r="AS73" s="123"/>
      <c r="AT73" s="123"/>
      <c r="AU73" s="123"/>
      <c r="AV73" s="123"/>
      <c r="AW73" s="123"/>
      <c r="AX73" s="123"/>
      <c r="AY73" s="123"/>
      <c r="AZ73" s="123"/>
      <c r="BA73" s="123"/>
      <c r="BB73" s="123"/>
      <c r="BC73" s="123"/>
      <c r="BD73" s="123"/>
      <c r="BE73" s="123"/>
      <c r="BF73" s="123"/>
      <c r="BG73" s="123"/>
      <c r="BH73" s="123"/>
      <c r="BI73" s="123"/>
      <c r="BJ73" s="123"/>
      <c r="BK73" s="123"/>
      <c r="BL73" s="123"/>
      <c r="BM73" s="123"/>
      <c r="BN73" s="123"/>
      <c r="BO73" s="123"/>
      <c r="BP73" s="123"/>
      <c r="BQ73" s="123"/>
      <c r="BR73" s="123"/>
      <c r="BS73" s="123"/>
      <c r="BT73" s="123"/>
      <c r="BU73" s="123"/>
      <c r="BV73" s="123"/>
      <c r="BW73" s="123"/>
      <c r="BX73" s="123"/>
      <c r="BY73" s="123"/>
      <c r="BZ73" s="123"/>
      <c r="CA73" s="123"/>
      <c r="CB73" s="123"/>
      <c r="CC73" s="123"/>
      <c r="CD73" s="123"/>
      <c r="CE73" s="123"/>
      <c r="CF73" s="123"/>
      <c r="CG73" s="123"/>
      <c r="CH73" s="123"/>
      <c r="CI73" s="123"/>
      <c r="CJ73" s="123"/>
      <c r="CK73" s="123"/>
      <c r="CL73" s="123"/>
      <c r="CM73" s="123"/>
      <c r="CN73" s="123"/>
      <c r="CO73" s="123"/>
      <c r="CP73" s="123"/>
      <c r="CQ73" s="123"/>
    </row>
    <row r="74" spans="1:95" s="101" customFormat="1" x14ac:dyDescent="0.25">
      <c r="A74" s="104"/>
      <c r="B74" s="104"/>
      <c r="C74" s="117"/>
      <c r="D74" s="102"/>
      <c r="E74" s="102"/>
      <c r="F74" s="102"/>
      <c r="G74" s="102"/>
      <c r="H74" s="102"/>
      <c r="I74" s="102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3"/>
      <c r="Z74" s="123"/>
      <c r="AA74" s="123"/>
      <c r="AB74" s="123"/>
      <c r="AC74" s="123"/>
      <c r="AD74" s="123"/>
      <c r="AE74" s="123"/>
      <c r="AF74" s="123"/>
      <c r="AG74" s="123"/>
      <c r="AH74" s="123"/>
      <c r="AI74" s="123"/>
      <c r="AJ74" s="123"/>
      <c r="AK74" s="123"/>
      <c r="AL74" s="123"/>
      <c r="AM74" s="123"/>
      <c r="AN74" s="123"/>
      <c r="AO74" s="123"/>
      <c r="AP74" s="123"/>
      <c r="AQ74" s="123"/>
      <c r="AR74" s="123"/>
      <c r="AS74" s="123"/>
      <c r="AT74" s="123"/>
      <c r="AU74" s="123"/>
      <c r="AV74" s="123"/>
      <c r="AW74" s="123"/>
      <c r="AX74" s="123"/>
      <c r="AY74" s="123"/>
      <c r="AZ74" s="123"/>
      <c r="BA74" s="123"/>
      <c r="BB74" s="123"/>
      <c r="BC74" s="123"/>
      <c r="BD74" s="123"/>
      <c r="BE74" s="123"/>
      <c r="BF74" s="123"/>
      <c r="BG74" s="123"/>
      <c r="BH74" s="123"/>
      <c r="BI74" s="123"/>
      <c r="BJ74" s="123"/>
      <c r="BK74" s="123"/>
      <c r="BL74" s="123"/>
      <c r="BM74" s="123"/>
      <c r="BN74" s="123"/>
      <c r="BO74" s="123"/>
      <c r="BP74" s="123"/>
      <c r="BQ74" s="123"/>
      <c r="BR74" s="123"/>
      <c r="BS74" s="123"/>
      <c r="BT74" s="123"/>
      <c r="BU74" s="123"/>
      <c r="BV74" s="123"/>
      <c r="BW74" s="123"/>
      <c r="BX74" s="123"/>
      <c r="BY74" s="123"/>
      <c r="BZ74" s="123"/>
      <c r="CA74" s="123"/>
      <c r="CB74" s="123"/>
      <c r="CC74" s="123"/>
      <c r="CD74" s="123"/>
      <c r="CE74" s="123"/>
      <c r="CF74" s="123"/>
      <c r="CG74" s="123"/>
      <c r="CH74" s="123"/>
      <c r="CI74" s="123"/>
      <c r="CJ74" s="123"/>
      <c r="CK74" s="123"/>
      <c r="CL74" s="123"/>
      <c r="CM74" s="123"/>
      <c r="CN74" s="123"/>
      <c r="CO74" s="123"/>
      <c r="CP74" s="123"/>
      <c r="CQ74" s="123"/>
    </row>
    <row r="75" spans="1:95" s="101" customFormat="1" x14ac:dyDescent="0.25">
      <c r="A75" s="104"/>
      <c r="B75" s="104"/>
      <c r="C75" s="117"/>
      <c r="D75" s="102"/>
      <c r="E75" s="102"/>
      <c r="F75" s="102"/>
      <c r="G75" s="102"/>
      <c r="H75" s="102"/>
      <c r="I75" s="102"/>
      <c r="J75" s="123"/>
      <c r="K75" s="123"/>
      <c r="L75" s="123"/>
      <c r="M75" s="123"/>
      <c r="N75" s="123"/>
      <c r="O75" s="123"/>
      <c r="P75" s="123"/>
      <c r="Q75" s="123"/>
      <c r="R75" s="123"/>
      <c r="S75" s="123"/>
      <c r="T75" s="123"/>
      <c r="U75" s="123"/>
      <c r="V75" s="123"/>
      <c r="W75" s="123"/>
      <c r="X75" s="123"/>
      <c r="Y75" s="123"/>
      <c r="Z75" s="123"/>
      <c r="AA75" s="123"/>
      <c r="AB75" s="123"/>
      <c r="AC75" s="123"/>
      <c r="AD75" s="123"/>
      <c r="AE75" s="123"/>
      <c r="AF75" s="123"/>
      <c r="AG75" s="123"/>
      <c r="AH75" s="123"/>
      <c r="AI75" s="123"/>
      <c r="AJ75" s="123"/>
      <c r="AK75" s="123"/>
      <c r="AL75" s="123"/>
      <c r="AM75" s="123"/>
      <c r="AN75" s="123"/>
      <c r="AO75" s="123"/>
      <c r="AP75" s="123"/>
      <c r="AQ75" s="123"/>
      <c r="AR75" s="123"/>
      <c r="AS75" s="123"/>
      <c r="AT75" s="123"/>
      <c r="AU75" s="123"/>
      <c r="AV75" s="123"/>
      <c r="AW75" s="123"/>
      <c r="AX75" s="123"/>
      <c r="AY75" s="123"/>
      <c r="AZ75" s="123"/>
      <c r="BA75" s="123"/>
      <c r="BB75" s="123"/>
      <c r="BC75" s="123"/>
      <c r="BD75" s="123"/>
      <c r="BE75" s="123"/>
      <c r="BF75" s="123"/>
      <c r="BG75" s="123"/>
      <c r="BH75" s="123"/>
      <c r="BI75" s="123"/>
      <c r="BJ75" s="123"/>
      <c r="BK75" s="123"/>
      <c r="BL75" s="123"/>
      <c r="BM75" s="123"/>
      <c r="BN75" s="123"/>
      <c r="BO75" s="123"/>
      <c r="BP75" s="123"/>
      <c r="BQ75" s="123"/>
      <c r="BR75" s="123"/>
      <c r="BS75" s="123"/>
      <c r="BT75" s="123"/>
      <c r="BU75" s="123"/>
      <c r="BV75" s="123"/>
      <c r="BW75" s="123"/>
      <c r="BX75" s="123"/>
      <c r="BY75" s="123"/>
      <c r="BZ75" s="123"/>
      <c r="CA75" s="123"/>
      <c r="CB75" s="123"/>
      <c r="CC75" s="123"/>
      <c r="CD75" s="123"/>
      <c r="CE75" s="123"/>
      <c r="CF75" s="123"/>
      <c r="CG75" s="123"/>
      <c r="CH75" s="123"/>
      <c r="CI75" s="123"/>
      <c r="CJ75" s="123"/>
      <c r="CK75" s="123"/>
      <c r="CL75" s="123"/>
      <c r="CM75" s="123"/>
      <c r="CN75" s="123"/>
      <c r="CO75" s="123"/>
      <c r="CP75" s="123"/>
      <c r="CQ75" s="123"/>
    </row>
    <row r="76" spans="1:95" s="101" customFormat="1" x14ac:dyDescent="0.25">
      <c r="A76" s="104"/>
      <c r="B76" s="104"/>
      <c r="C76" s="117"/>
      <c r="D76" s="102"/>
      <c r="E76" s="102"/>
      <c r="F76" s="102"/>
      <c r="G76" s="102"/>
      <c r="H76" s="102"/>
      <c r="I76" s="102"/>
      <c r="J76" s="123"/>
      <c r="K76" s="123"/>
      <c r="L76" s="123"/>
      <c r="M76" s="123"/>
      <c r="N76" s="123"/>
      <c r="O76" s="123"/>
      <c r="P76" s="123"/>
      <c r="Q76" s="123"/>
      <c r="R76" s="123"/>
      <c r="S76" s="123"/>
      <c r="T76" s="123"/>
      <c r="U76" s="123"/>
      <c r="V76" s="123"/>
      <c r="W76" s="123"/>
      <c r="X76" s="123"/>
      <c r="Y76" s="123"/>
      <c r="Z76" s="123"/>
      <c r="AA76" s="123"/>
      <c r="AB76" s="123"/>
      <c r="AC76" s="123"/>
      <c r="AD76" s="123"/>
      <c r="AE76" s="123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3"/>
      <c r="AQ76" s="123"/>
      <c r="AR76" s="123"/>
      <c r="AS76" s="123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3"/>
      <c r="BE76" s="123"/>
      <c r="BF76" s="123"/>
      <c r="BG76" s="123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3"/>
      <c r="BS76" s="123"/>
      <c r="BT76" s="123"/>
      <c r="BU76" s="123"/>
      <c r="BV76" s="123"/>
      <c r="BW76" s="123"/>
      <c r="BX76" s="123"/>
      <c r="BY76" s="123"/>
      <c r="BZ76" s="123"/>
      <c r="CA76" s="123"/>
      <c r="CB76" s="123"/>
      <c r="CC76" s="123"/>
      <c r="CD76" s="123"/>
      <c r="CE76" s="123"/>
      <c r="CF76" s="123"/>
      <c r="CG76" s="123"/>
      <c r="CH76" s="123"/>
      <c r="CI76" s="123"/>
      <c r="CJ76" s="123"/>
      <c r="CK76" s="123"/>
      <c r="CL76" s="123"/>
      <c r="CM76" s="123"/>
      <c r="CN76" s="123"/>
      <c r="CO76" s="123"/>
      <c r="CP76" s="123"/>
      <c r="CQ76" s="123"/>
    </row>
    <row r="77" spans="1:95" s="101" customFormat="1" x14ac:dyDescent="0.25">
      <c r="A77" s="104"/>
      <c r="B77" s="104"/>
      <c r="C77" s="117"/>
      <c r="D77" s="102"/>
      <c r="E77" s="102"/>
      <c r="F77" s="102"/>
      <c r="G77" s="102"/>
      <c r="H77" s="102"/>
      <c r="I77" s="102"/>
      <c r="J77" s="123"/>
      <c r="K77" s="123"/>
      <c r="L77" s="123"/>
      <c r="M77" s="123"/>
      <c r="N77" s="123"/>
      <c r="O77" s="123"/>
      <c r="P77" s="123"/>
      <c r="Q77" s="123"/>
      <c r="R77" s="123"/>
      <c r="S77" s="123"/>
      <c r="T77" s="123"/>
      <c r="U77" s="123"/>
      <c r="V77" s="123"/>
      <c r="W77" s="123"/>
      <c r="X77" s="123"/>
      <c r="Y77" s="123"/>
      <c r="Z77" s="123"/>
      <c r="AA77" s="123"/>
      <c r="AB77" s="123"/>
      <c r="AC77" s="123"/>
      <c r="AD77" s="123"/>
      <c r="AE77" s="123"/>
      <c r="AF77" s="123"/>
      <c r="AG77" s="123"/>
      <c r="AH77" s="123"/>
      <c r="AI77" s="123"/>
      <c r="AJ77" s="123"/>
      <c r="AK77" s="123"/>
      <c r="AL77" s="123"/>
      <c r="AM77" s="123"/>
      <c r="AN77" s="123"/>
      <c r="AO77" s="123"/>
      <c r="AP77" s="123"/>
      <c r="AQ77" s="123"/>
      <c r="AR77" s="123"/>
      <c r="AS77" s="123"/>
      <c r="AT77" s="123"/>
      <c r="AU77" s="123"/>
      <c r="AV77" s="123"/>
      <c r="AW77" s="123"/>
      <c r="AX77" s="123"/>
      <c r="AY77" s="123"/>
      <c r="AZ77" s="123"/>
      <c r="BA77" s="123"/>
      <c r="BB77" s="123"/>
      <c r="BC77" s="123"/>
      <c r="BD77" s="123"/>
      <c r="BE77" s="123"/>
      <c r="BF77" s="123"/>
      <c r="BG77" s="123"/>
      <c r="BH77" s="123"/>
      <c r="BI77" s="123"/>
      <c r="BJ77" s="123"/>
      <c r="BK77" s="123"/>
      <c r="BL77" s="123"/>
      <c r="BM77" s="123"/>
      <c r="BN77" s="123"/>
      <c r="BO77" s="123"/>
      <c r="BP77" s="123"/>
      <c r="BQ77" s="123"/>
      <c r="BR77" s="123"/>
      <c r="BS77" s="123"/>
      <c r="BT77" s="123"/>
      <c r="BU77" s="123"/>
      <c r="BV77" s="123"/>
      <c r="BW77" s="123"/>
      <c r="BX77" s="123"/>
      <c r="BY77" s="123"/>
      <c r="BZ77" s="123"/>
      <c r="CA77" s="123"/>
      <c r="CB77" s="123"/>
      <c r="CC77" s="123"/>
      <c r="CD77" s="123"/>
      <c r="CE77" s="123"/>
      <c r="CF77" s="123"/>
      <c r="CG77" s="123"/>
      <c r="CH77" s="123"/>
      <c r="CI77" s="123"/>
      <c r="CJ77" s="123"/>
      <c r="CK77" s="123"/>
      <c r="CL77" s="123"/>
      <c r="CM77" s="123"/>
      <c r="CN77" s="123"/>
      <c r="CO77" s="123"/>
      <c r="CP77" s="123"/>
      <c r="CQ77" s="123"/>
    </row>
    <row r="78" spans="1:95" s="101" customFormat="1" x14ac:dyDescent="0.25">
      <c r="A78" s="104"/>
      <c r="B78" s="104"/>
      <c r="C78" s="117"/>
      <c r="D78" s="102"/>
      <c r="E78" s="102"/>
      <c r="F78" s="102"/>
      <c r="G78" s="102"/>
      <c r="H78" s="102"/>
      <c r="I78" s="102"/>
      <c r="J78" s="123"/>
      <c r="K78" s="123"/>
      <c r="L78" s="123"/>
      <c r="M78" s="123"/>
      <c r="N78" s="123"/>
      <c r="O78" s="123"/>
      <c r="P78" s="123"/>
      <c r="Q78" s="123"/>
      <c r="R78" s="123"/>
      <c r="S78" s="123"/>
      <c r="T78" s="123"/>
      <c r="U78" s="123"/>
      <c r="V78" s="123"/>
      <c r="W78" s="123"/>
      <c r="X78" s="123"/>
      <c r="Y78" s="123"/>
      <c r="Z78" s="123"/>
      <c r="AA78" s="123"/>
      <c r="AB78" s="123"/>
      <c r="AC78" s="123"/>
      <c r="AD78" s="123"/>
      <c r="AE78" s="123"/>
      <c r="AF78" s="123"/>
      <c r="AG78" s="123"/>
      <c r="AH78" s="123"/>
      <c r="AI78" s="123"/>
      <c r="AJ78" s="123"/>
      <c r="AK78" s="123"/>
      <c r="AL78" s="123"/>
      <c r="AM78" s="123"/>
      <c r="AN78" s="123"/>
      <c r="AO78" s="123"/>
      <c r="AP78" s="123"/>
      <c r="AQ78" s="123"/>
      <c r="AR78" s="123"/>
      <c r="AS78" s="123"/>
      <c r="AT78" s="123"/>
      <c r="AU78" s="123"/>
      <c r="AV78" s="123"/>
      <c r="AW78" s="123"/>
      <c r="AX78" s="123"/>
      <c r="AY78" s="123"/>
      <c r="AZ78" s="123"/>
      <c r="BA78" s="123"/>
      <c r="BB78" s="123"/>
      <c r="BC78" s="123"/>
      <c r="BD78" s="123"/>
      <c r="BE78" s="123"/>
      <c r="BF78" s="123"/>
      <c r="BG78" s="123"/>
      <c r="BH78" s="123"/>
      <c r="BI78" s="123"/>
      <c r="BJ78" s="123"/>
      <c r="BK78" s="123"/>
      <c r="BL78" s="123"/>
      <c r="BM78" s="123"/>
      <c r="BN78" s="123"/>
      <c r="BO78" s="123"/>
      <c r="BP78" s="123"/>
      <c r="BQ78" s="123"/>
      <c r="BR78" s="123"/>
      <c r="BS78" s="123"/>
      <c r="BT78" s="123"/>
      <c r="BU78" s="123"/>
      <c r="BV78" s="123"/>
      <c r="BW78" s="123"/>
      <c r="BX78" s="123"/>
      <c r="BY78" s="123"/>
      <c r="BZ78" s="123"/>
      <c r="CA78" s="123"/>
      <c r="CB78" s="123"/>
      <c r="CC78" s="123"/>
      <c r="CD78" s="123"/>
      <c r="CE78" s="123"/>
      <c r="CF78" s="123"/>
      <c r="CG78" s="123"/>
      <c r="CH78" s="123"/>
      <c r="CI78" s="123"/>
      <c r="CJ78" s="123"/>
      <c r="CK78" s="123"/>
      <c r="CL78" s="123"/>
      <c r="CM78" s="123"/>
      <c r="CN78" s="123"/>
      <c r="CO78" s="123"/>
      <c r="CP78" s="123"/>
      <c r="CQ78" s="123"/>
    </row>
    <row r="79" spans="1:95" s="101" customFormat="1" x14ac:dyDescent="0.25">
      <c r="A79" s="104"/>
      <c r="B79" s="104"/>
      <c r="C79" s="117"/>
      <c r="D79" s="102"/>
      <c r="E79" s="102"/>
      <c r="F79" s="102"/>
      <c r="G79" s="102"/>
      <c r="H79" s="102"/>
      <c r="I79" s="102"/>
      <c r="J79" s="123"/>
      <c r="K79" s="123"/>
      <c r="L79" s="123"/>
      <c r="M79" s="123"/>
      <c r="N79" s="123"/>
      <c r="O79" s="123"/>
      <c r="P79" s="123"/>
      <c r="Q79" s="123"/>
      <c r="R79" s="123"/>
      <c r="S79" s="123"/>
      <c r="T79" s="123"/>
      <c r="U79" s="123"/>
      <c r="V79" s="123"/>
      <c r="W79" s="123"/>
      <c r="X79" s="123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123"/>
      <c r="BR79" s="123"/>
      <c r="BS79" s="123"/>
      <c r="BT79" s="123"/>
      <c r="BU79" s="123"/>
      <c r="BV79" s="123"/>
      <c r="BW79" s="123"/>
      <c r="BX79" s="123"/>
      <c r="BY79" s="123"/>
      <c r="BZ79" s="123"/>
      <c r="CA79" s="123"/>
      <c r="CB79" s="123"/>
      <c r="CC79" s="123"/>
      <c r="CD79" s="123"/>
      <c r="CE79" s="123"/>
      <c r="CF79" s="123"/>
      <c r="CG79" s="123"/>
      <c r="CH79" s="123"/>
      <c r="CI79" s="123"/>
      <c r="CJ79" s="123"/>
      <c r="CK79" s="123"/>
      <c r="CL79" s="123"/>
      <c r="CM79" s="123"/>
      <c r="CN79" s="123"/>
      <c r="CO79" s="123"/>
      <c r="CP79" s="123"/>
      <c r="CQ79" s="123"/>
    </row>
    <row r="80" spans="1:95" s="101" customFormat="1" x14ac:dyDescent="0.25">
      <c r="A80" s="104"/>
      <c r="B80" s="104"/>
      <c r="C80" s="117"/>
      <c r="D80" s="102"/>
      <c r="E80" s="102"/>
      <c r="F80" s="102"/>
      <c r="G80" s="102"/>
      <c r="H80" s="102"/>
      <c r="I80" s="102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3"/>
      <c r="Z80" s="123"/>
      <c r="AA80" s="123"/>
      <c r="AB80" s="123"/>
      <c r="AC80" s="123"/>
      <c r="AD80" s="123"/>
      <c r="AE80" s="123"/>
      <c r="AF80" s="123"/>
      <c r="AG80" s="123"/>
      <c r="AH80" s="123"/>
      <c r="AI80" s="123"/>
      <c r="AJ80" s="123"/>
      <c r="AK80" s="123"/>
      <c r="AL80" s="123"/>
      <c r="AM80" s="123"/>
      <c r="AN80" s="123"/>
      <c r="AO80" s="123"/>
      <c r="AP80" s="123"/>
      <c r="AQ80" s="123"/>
      <c r="AR80" s="123"/>
      <c r="AS80" s="123"/>
      <c r="AT80" s="123"/>
      <c r="AU80" s="123"/>
      <c r="AV80" s="123"/>
      <c r="AW80" s="123"/>
      <c r="AX80" s="123"/>
      <c r="AY80" s="123"/>
      <c r="AZ80" s="123"/>
      <c r="BA80" s="123"/>
      <c r="BB80" s="123"/>
      <c r="BC80" s="123"/>
      <c r="BD80" s="123"/>
      <c r="BE80" s="123"/>
      <c r="BF80" s="123"/>
      <c r="BG80" s="123"/>
      <c r="BH80" s="123"/>
      <c r="BI80" s="123"/>
      <c r="BJ80" s="123"/>
      <c r="BK80" s="123"/>
      <c r="BL80" s="123"/>
      <c r="BM80" s="123"/>
      <c r="BN80" s="123"/>
      <c r="BO80" s="123"/>
      <c r="BP80" s="123"/>
      <c r="BQ80" s="123"/>
      <c r="BR80" s="123"/>
      <c r="BS80" s="123"/>
      <c r="BT80" s="123"/>
      <c r="BU80" s="123"/>
      <c r="BV80" s="123"/>
      <c r="BW80" s="123"/>
      <c r="BX80" s="123"/>
      <c r="BY80" s="123"/>
      <c r="BZ80" s="123"/>
      <c r="CA80" s="123"/>
      <c r="CB80" s="123"/>
      <c r="CC80" s="123"/>
      <c r="CD80" s="123"/>
      <c r="CE80" s="123"/>
      <c r="CF80" s="123"/>
      <c r="CG80" s="123"/>
      <c r="CH80" s="123"/>
      <c r="CI80" s="123"/>
      <c r="CJ80" s="123"/>
      <c r="CK80" s="123"/>
      <c r="CL80" s="123"/>
      <c r="CM80" s="123"/>
      <c r="CN80" s="123"/>
      <c r="CO80" s="123"/>
      <c r="CP80" s="123"/>
      <c r="CQ80" s="123"/>
    </row>
    <row r="81" spans="1:95" s="101" customFormat="1" x14ac:dyDescent="0.25">
      <c r="A81" s="104"/>
      <c r="B81" s="104"/>
      <c r="C81" s="117"/>
      <c r="D81" s="102"/>
      <c r="E81" s="102"/>
      <c r="F81" s="102"/>
      <c r="G81" s="102"/>
      <c r="H81" s="102"/>
      <c r="I81" s="102"/>
      <c r="J81" s="123"/>
      <c r="K81" s="123"/>
      <c r="L81" s="123"/>
      <c r="M81" s="123"/>
      <c r="N81" s="123"/>
      <c r="O81" s="123"/>
      <c r="P81" s="123"/>
      <c r="Q81" s="123"/>
      <c r="R81" s="123"/>
      <c r="S81" s="123"/>
      <c r="T81" s="123"/>
      <c r="U81" s="123"/>
      <c r="V81" s="123"/>
      <c r="W81" s="123"/>
      <c r="X81" s="123"/>
      <c r="Y81" s="123"/>
      <c r="Z81" s="123"/>
      <c r="AA81" s="123"/>
      <c r="AB81" s="123"/>
      <c r="AC81" s="123"/>
      <c r="AD81" s="123"/>
      <c r="AE81" s="123"/>
      <c r="AF81" s="123"/>
      <c r="AG81" s="123"/>
      <c r="AH81" s="123"/>
      <c r="AI81" s="123"/>
      <c r="AJ81" s="123"/>
      <c r="AK81" s="123"/>
      <c r="AL81" s="123"/>
      <c r="AM81" s="123"/>
      <c r="AN81" s="123"/>
      <c r="AO81" s="123"/>
      <c r="AP81" s="123"/>
      <c r="AQ81" s="123"/>
      <c r="AR81" s="123"/>
      <c r="AS81" s="123"/>
      <c r="AT81" s="123"/>
      <c r="AU81" s="123"/>
      <c r="AV81" s="123"/>
      <c r="AW81" s="123"/>
      <c r="AX81" s="123"/>
      <c r="AY81" s="123"/>
      <c r="AZ81" s="123"/>
      <c r="BA81" s="123"/>
      <c r="BB81" s="123"/>
      <c r="BC81" s="123"/>
      <c r="BD81" s="123"/>
      <c r="BE81" s="123"/>
      <c r="BF81" s="123"/>
      <c r="BG81" s="123"/>
      <c r="BH81" s="123"/>
      <c r="BI81" s="123"/>
      <c r="BJ81" s="123"/>
      <c r="BK81" s="123"/>
      <c r="BL81" s="123"/>
      <c r="BM81" s="123"/>
      <c r="BN81" s="123"/>
      <c r="BO81" s="123"/>
      <c r="BP81" s="123"/>
      <c r="BQ81" s="123"/>
      <c r="BR81" s="123"/>
      <c r="BS81" s="123"/>
      <c r="BT81" s="123"/>
      <c r="BU81" s="123"/>
      <c r="BV81" s="123"/>
      <c r="BW81" s="123"/>
      <c r="BX81" s="123"/>
      <c r="BY81" s="123"/>
      <c r="BZ81" s="123"/>
      <c r="CA81" s="123"/>
      <c r="CB81" s="123"/>
      <c r="CC81" s="123"/>
      <c r="CD81" s="123"/>
      <c r="CE81" s="123"/>
      <c r="CF81" s="123"/>
      <c r="CG81" s="123"/>
      <c r="CH81" s="123"/>
      <c r="CI81" s="123"/>
      <c r="CJ81" s="123"/>
      <c r="CK81" s="123"/>
      <c r="CL81" s="123"/>
      <c r="CM81" s="123"/>
      <c r="CN81" s="123"/>
      <c r="CO81" s="123"/>
      <c r="CP81" s="123"/>
      <c r="CQ81" s="123"/>
    </row>
    <row r="82" spans="1:95" s="101" customFormat="1" x14ac:dyDescent="0.25">
      <c r="A82" s="104"/>
      <c r="B82" s="104"/>
      <c r="C82" s="117"/>
      <c r="D82" s="102"/>
      <c r="E82" s="102"/>
      <c r="F82" s="102"/>
      <c r="G82" s="102"/>
      <c r="H82" s="102"/>
      <c r="I82" s="102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3"/>
      <c r="Z82" s="123"/>
      <c r="AA82" s="123"/>
      <c r="AB82" s="123"/>
      <c r="AC82" s="123"/>
      <c r="AD82" s="123"/>
      <c r="AE82" s="123"/>
      <c r="AF82" s="123"/>
      <c r="AG82" s="123"/>
      <c r="AH82" s="123"/>
      <c r="AI82" s="123"/>
      <c r="AJ82" s="123"/>
      <c r="AK82" s="123"/>
      <c r="AL82" s="123"/>
      <c r="AM82" s="123"/>
      <c r="AN82" s="123"/>
      <c r="AO82" s="123"/>
      <c r="AP82" s="123"/>
      <c r="AQ82" s="123"/>
      <c r="AR82" s="123"/>
      <c r="AS82" s="123"/>
      <c r="AT82" s="123"/>
      <c r="AU82" s="123"/>
      <c r="AV82" s="123"/>
      <c r="AW82" s="123"/>
      <c r="AX82" s="123"/>
      <c r="AY82" s="123"/>
      <c r="AZ82" s="123"/>
      <c r="BA82" s="123"/>
      <c r="BB82" s="123"/>
      <c r="BC82" s="123"/>
      <c r="BD82" s="123"/>
      <c r="BE82" s="123"/>
      <c r="BF82" s="123"/>
      <c r="BG82" s="123"/>
      <c r="BH82" s="123"/>
      <c r="BI82" s="123"/>
      <c r="BJ82" s="123"/>
      <c r="BK82" s="123"/>
      <c r="BL82" s="123"/>
      <c r="BM82" s="123"/>
      <c r="BN82" s="123"/>
      <c r="BO82" s="123"/>
      <c r="BP82" s="123"/>
      <c r="BQ82" s="123"/>
      <c r="BR82" s="123"/>
      <c r="BS82" s="123"/>
      <c r="BT82" s="123"/>
      <c r="BU82" s="123"/>
      <c r="BV82" s="123"/>
      <c r="BW82" s="123"/>
      <c r="BX82" s="123"/>
      <c r="BY82" s="123"/>
      <c r="BZ82" s="123"/>
      <c r="CA82" s="123"/>
      <c r="CB82" s="123"/>
      <c r="CC82" s="123"/>
      <c r="CD82" s="123"/>
      <c r="CE82" s="123"/>
      <c r="CF82" s="123"/>
      <c r="CG82" s="123"/>
      <c r="CH82" s="123"/>
      <c r="CI82" s="123"/>
      <c r="CJ82" s="123"/>
      <c r="CK82" s="123"/>
      <c r="CL82" s="123"/>
      <c r="CM82" s="123"/>
      <c r="CN82" s="123"/>
      <c r="CO82" s="123"/>
      <c r="CP82" s="123"/>
      <c r="CQ82" s="123"/>
    </row>
    <row r="83" spans="1:95" s="101" customFormat="1" x14ac:dyDescent="0.25">
      <c r="A83" s="104"/>
      <c r="B83" s="104"/>
      <c r="C83" s="117"/>
      <c r="D83" s="102"/>
      <c r="E83" s="102"/>
      <c r="F83" s="102"/>
      <c r="G83" s="102"/>
      <c r="H83" s="102"/>
      <c r="I83" s="102"/>
      <c r="J83" s="123"/>
      <c r="K83" s="123"/>
      <c r="L83" s="123"/>
      <c r="M83" s="123"/>
      <c r="N83" s="123"/>
      <c r="O83" s="123"/>
      <c r="P83" s="123"/>
      <c r="Q83" s="123"/>
      <c r="R83" s="123"/>
      <c r="S83" s="123"/>
      <c r="T83" s="123"/>
      <c r="U83" s="123"/>
      <c r="V83" s="123"/>
      <c r="W83" s="123"/>
      <c r="X83" s="123"/>
      <c r="Y83" s="123"/>
      <c r="Z83" s="123"/>
      <c r="AA83" s="123"/>
      <c r="AB83" s="123"/>
      <c r="AC83" s="123"/>
      <c r="AD83" s="123"/>
      <c r="AE83" s="123"/>
      <c r="AF83" s="123"/>
      <c r="AG83" s="123"/>
      <c r="AH83" s="123"/>
      <c r="AI83" s="123"/>
      <c r="AJ83" s="123"/>
      <c r="AK83" s="123"/>
      <c r="AL83" s="123"/>
      <c r="AM83" s="123"/>
      <c r="AN83" s="123"/>
      <c r="AO83" s="123"/>
      <c r="AP83" s="123"/>
      <c r="AQ83" s="123"/>
      <c r="AR83" s="123"/>
      <c r="AS83" s="123"/>
      <c r="AT83" s="123"/>
      <c r="AU83" s="123"/>
      <c r="AV83" s="123"/>
      <c r="AW83" s="123"/>
      <c r="AX83" s="123"/>
      <c r="AY83" s="123"/>
      <c r="AZ83" s="123"/>
      <c r="BA83" s="123"/>
      <c r="BB83" s="123"/>
      <c r="BC83" s="123"/>
      <c r="BD83" s="123"/>
      <c r="BE83" s="123"/>
      <c r="BF83" s="123"/>
      <c r="BG83" s="123"/>
      <c r="BH83" s="123"/>
      <c r="BI83" s="123"/>
      <c r="BJ83" s="123"/>
      <c r="BK83" s="123"/>
      <c r="BL83" s="123"/>
      <c r="BM83" s="123"/>
      <c r="BN83" s="123"/>
      <c r="BO83" s="123"/>
      <c r="BP83" s="123"/>
      <c r="BQ83" s="123"/>
      <c r="BR83" s="123"/>
      <c r="BS83" s="123"/>
      <c r="BT83" s="123"/>
      <c r="BU83" s="123"/>
      <c r="BV83" s="123"/>
      <c r="BW83" s="123"/>
      <c r="BX83" s="123"/>
      <c r="BY83" s="123"/>
      <c r="BZ83" s="123"/>
      <c r="CA83" s="123"/>
      <c r="CB83" s="123"/>
      <c r="CC83" s="123"/>
      <c r="CD83" s="123"/>
      <c r="CE83" s="123"/>
      <c r="CF83" s="123"/>
      <c r="CG83" s="123"/>
      <c r="CH83" s="123"/>
      <c r="CI83" s="123"/>
      <c r="CJ83" s="123"/>
      <c r="CK83" s="123"/>
      <c r="CL83" s="123"/>
      <c r="CM83" s="123"/>
      <c r="CN83" s="123"/>
      <c r="CO83" s="123"/>
      <c r="CP83" s="123"/>
      <c r="CQ83" s="123"/>
    </row>
    <row r="84" spans="1:95" s="101" customFormat="1" x14ac:dyDescent="0.25">
      <c r="A84" s="104"/>
      <c r="B84" s="104"/>
      <c r="C84" s="117"/>
      <c r="D84" s="102"/>
      <c r="E84" s="102"/>
      <c r="F84" s="102"/>
      <c r="G84" s="102"/>
      <c r="H84" s="102"/>
      <c r="I84" s="102"/>
      <c r="J84" s="123"/>
      <c r="K84" s="123"/>
      <c r="L84" s="123"/>
      <c r="M84" s="123"/>
      <c r="N84" s="123"/>
      <c r="O84" s="123"/>
      <c r="P84" s="123"/>
      <c r="Q84" s="123"/>
      <c r="R84" s="123"/>
      <c r="S84" s="123"/>
      <c r="T84" s="123"/>
      <c r="U84" s="123"/>
      <c r="V84" s="123"/>
      <c r="W84" s="123"/>
      <c r="X84" s="123"/>
      <c r="Y84" s="123"/>
      <c r="Z84" s="123"/>
      <c r="AA84" s="123"/>
      <c r="AB84" s="123"/>
      <c r="AC84" s="123"/>
      <c r="AD84" s="123"/>
      <c r="AE84" s="123"/>
      <c r="AF84" s="123"/>
      <c r="AG84" s="123"/>
      <c r="AH84" s="123"/>
      <c r="AI84" s="123"/>
      <c r="AJ84" s="123"/>
      <c r="AK84" s="123"/>
      <c r="AL84" s="123"/>
      <c r="AM84" s="123"/>
      <c r="AN84" s="123"/>
      <c r="AO84" s="123"/>
      <c r="AP84" s="123"/>
      <c r="AQ84" s="123"/>
      <c r="AR84" s="123"/>
      <c r="AS84" s="123"/>
      <c r="AT84" s="123"/>
      <c r="AU84" s="123"/>
      <c r="AV84" s="123"/>
      <c r="AW84" s="123"/>
      <c r="AX84" s="123"/>
      <c r="AY84" s="123"/>
      <c r="AZ84" s="123"/>
      <c r="BA84" s="123"/>
      <c r="BB84" s="123"/>
      <c r="BC84" s="123"/>
      <c r="BD84" s="123"/>
      <c r="BE84" s="123"/>
      <c r="BF84" s="123"/>
      <c r="BG84" s="123"/>
      <c r="BH84" s="123"/>
      <c r="BI84" s="123"/>
      <c r="BJ84" s="123"/>
      <c r="BK84" s="123"/>
      <c r="BL84" s="123"/>
      <c r="BM84" s="123"/>
      <c r="BN84" s="123"/>
      <c r="BO84" s="123"/>
      <c r="BP84" s="123"/>
      <c r="BQ84" s="123"/>
      <c r="BR84" s="123"/>
      <c r="BS84" s="123"/>
      <c r="BT84" s="123"/>
      <c r="BU84" s="123"/>
      <c r="BV84" s="123"/>
      <c r="BW84" s="123"/>
      <c r="BX84" s="123"/>
      <c r="BY84" s="123"/>
      <c r="BZ84" s="123"/>
      <c r="CA84" s="123"/>
      <c r="CB84" s="123"/>
      <c r="CC84" s="123"/>
      <c r="CD84" s="123"/>
      <c r="CE84" s="123"/>
      <c r="CF84" s="123"/>
      <c r="CG84" s="123"/>
      <c r="CH84" s="123"/>
      <c r="CI84" s="123"/>
      <c r="CJ84" s="123"/>
      <c r="CK84" s="123"/>
      <c r="CL84" s="123"/>
      <c r="CM84" s="123"/>
      <c r="CN84" s="123"/>
      <c r="CO84" s="123"/>
      <c r="CP84" s="123"/>
      <c r="CQ84" s="123"/>
    </row>
    <row r="85" spans="1:95" s="101" customFormat="1" x14ac:dyDescent="0.25">
      <c r="A85" s="104"/>
      <c r="B85" s="104"/>
      <c r="C85" s="117"/>
      <c r="D85" s="102"/>
      <c r="E85" s="102"/>
      <c r="F85" s="102"/>
      <c r="G85" s="102"/>
      <c r="H85" s="102"/>
      <c r="I85" s="102"/>
      <c r="J85" s="123"/>
      <c r="K85" s="123"/>
      <c r="L85" s="123"/>
      <c r="M85" s="123"/>
      <c r="N85" s="123"/>
      <c r="O85" s="123"/>
      <c r="P85" s="123"/>
      <c r="Q85" s="123"/>
      <c r="R85" s="123"/>
      <c r="S85" s="123"/>
      <c r="T85" s="123"/>
      <c r="U85" s="123"/>
      <c r="V85" s="123"/>
      <c r="W85" s="123"/>
      <c r="X85" s="123"/>
      <c r="Y85" s="123"/>
      <c r="Z85" s="123"/>
      <c r="AA85" s="123"/>
      <c r="AB85" s="123"/>
      <c r="AC85" s="123"/>
      <c r="AD85" s="123"/>
      <c r="AE85" s="123"/>
      <c r="AF85" s="123"/>
      <c r="AG85" s="123"/>
      <c r="AH85" s="123"/>
      <c r="AI85" s="123"/>
      <c r="AJ85" s="123"/>
      <c r="AK85" s="123"/>
      <c r="AL85" s="123"/>
      <c r="AM85" s="123"/>
      <c r="AN85" s="123"/>
      <c r="AO85" s="123"/>
      <c r="AP85" s="123"/>
      <c r="AQ85" s="123"/>
      <c r="AR85" s="123"/>
      <c r="AS85" s="123"/>
      <c r="AT85" s="123"/>
      <c r="AU85" s="123"/>
      <c r="AV85" s="123"/>
      <c r="AW85" s="123"/>
      <c r="AX85" s="123"/>
      <c r="AY85" s="123"/>
      <c r="AZ85" s="123"/>
      <c r="BA85" s="123"/>
      <c r="BB85" s="123"/>
      <c r="BC85" s="123"/>
      <c r="BD85" s="123"/>
      <c r="BE85" s="123"/>
      <c r="BF85" s="123"/>
      <c r="BG85" s="123"/>
      <c r="BH85" s="123"/>
      <c r="BI85" s="123"/>
      <c r="BJ85" s="123"/>
      <c r="BK85" s="123"/>
      <c r="BL85" s="123"/>
      <c r="BM85" s="123"/>
      <c r="BN85" s="123"/>
      <c r="BO85" s="123"/>
      <c r="BP85" s="123"/>
      <c r="BQ85" s="123"/>
      <c r="BR85" s="123"/>
      <c r="BS85" s="123"/>
      <c r="BT85" s="123"/>
      <c r="BU85" s="123"/>
      <c r="BV85" s="123"/>
      <c r="BW85" s="123"/>
      <c r="BX85" s="123"/>
      <c r="BY85" s="123"/>
      <c r="BZ85" s="123"/>
      <c r="CA85" s="123"/>
      <c r="CB85" s="123"/>
      <c r="CC85" s="123"/>
      <c r="CD85" s="123"/>
      <c r="CE85" s="123"/>
      <c r="CF85" s="123"/>
      <c r="CG85" s="123"/>
      <c r="CH85" s="123"/>
      <c r="CI85" s="123"/>
      <c r="CJ85" s="123"/>
      <c r="CK85" s="123"/>
      <c r="CL85" s="123"/>
      <c r="CM85" s="123"/>
      <c r="CN85" s="123"/>
      <c r="CO85" s="123"/>
      <c r="CP85" s="123"/>
      <c r="CQ85" s="123"/>
    </row>
    <row r="86" spans="1:95" s="101" customFormat="1" x14ac:dyDescent="0.25">
      <c r="A86" s="104"/>
      <c r="B86" s="104"/>
      <c r="C86" s="117"/>
      <c r="D86" s="102"/>
      <c r="E86" s="102"/>
      <c r="F86" s="102"/>
      <c r="G86" s="102"/>
      <c r="H86" s="102"/>
      <c r="I86" s="102"/>
      <c r="J86" s="123"/>
      <c r="K86" s="123"/>
      <c r="L86" s="123"/>
      <c r="M86" s="123"/>
      <c r="N86" s="123"/>
      <c r="O86" s="123"/>
      <c r="P86" s="123"/>
      <c r="Q86" s="123"/>
      <c r="R86" s="123"/>
      <c r="S86" s="123"/>
      <c r="T86" s="123"/>
      <c r="U86" s="123"/>
      <c r="V86" s="123"/>
      <c r="W86" s="123"/>
      <c r="X86" s="123"/>
      <c r="Y86" s="123"/>
      <c r="Z86" s="123"/>
      <c r="AA86" s="123"/>
      <c r="AB86" s="123"/>
      <c r="AC86" s="123"/>
      <c r="AD86" s="123"/>
      <c r="AE86" s="123"/>
      <c r="AF86" s="123"/>
      <c r="AG86" s="123"/>
      <c r="AH86" s="123"/>
      <c r="AI86" s="123"/>
      <c r="AJ86" s="123"/>
      <c r="AK86" s="123"/>
      <c r="AL86" s="123"/>
      <c r="AM86" s="123"/>
      <c r="AN86" s="123"/>
      <c r="AO86" s="123"/>
      <c r="AP86" s="123"/>
      <c r="AQ86" s="123"/>
      <c r="AR86" s="123"/>
      <c r="AS86" s="123"/>
      <c r="AT86" s="123"/>
      <c r="AU86" s="123"/>
      <c r="AV86" s="123"/>
      <c r="AW86" s="123"/>
      <c r="AX86" s="123"/>
      <c r="AY86" s="123"/>
      <c r="AZ86" s="123"/>
      <c r="BA86" s="123"/>
      <c r="BB86" s="123"/>
      <c r="BC86" s="123"/>
      <c r="BD86" s="123"/>
      <c r="BE86" s="123"/>
      <c r="BF86" s="123"/>
      <c r="BG86" s="123"/>
      <c r="BH86" s="123"/>
      <c r="BI86" s="123"/>
      <c r="BJ86" s="123"/>
      <c r="BK86" s="123"/>
      <c r="BL86" s="123"/>
      <c r="BM86" s="123"/>
      <c r="BN86" s="123"/>
      <c r="BO86" s="123"/>
      <c r="BP86" s="123"/>
      <c r="BQ86" s="123"/>
      <c r="BR86" s="123"/>
      <c r="BS86" s="123"/>
      <c r="BT86" s="123"/>
      <c r="BU86" s="123"/>
      <c r="BV86" s="123"/>
      <c r="BW86" s="123"/>
      <c r="BX86" s="123"/>
      <c r="BY86" s="123"/>
      <c r="BZ86" s="123"/>
      <c r="CA86" s="123"/>
      <c r="CB86" s="123"/>
      <c r="CC86" s="123"/>
      <c r="CD86" s="123"/>
      <c r="CE86" s="123"/>
      <c r="CF86" s="123"/>
      <c r="CG86" s="123"/>
      <c r="CH86" s="123"/>
      <c r="CI86" s="123"/>
      <c r="CJ86" s="123"/>
      <c r="CK86" s="123"/>
      <c r="CL86" s="123"/>
      <c r="CM86" s="123"/>
      <c r="CN86" s="123"/>
      <c r="CO86" s="123"/>
      <c r="CP86" s="123"/>
      <c r="CQ86" s="123"/>
    </row>
    <row r="87" spans="1:95" s="101" customFormat="1" x14ac:dyDescent="0.25">
      <c r="A87" s="104"/>
      <c r="B87" s="104"/>
      <c r="C87" s="117"/>
      <c r="D87" s="102"/>
      <c r="E87" s="102"/>
      <c r="F87" s="102"/>
      <c r="G87" s="102"/>
      <c r="H87" s="102"/>
      <c r="I87" s="102"/>
      <c r="J87" s="123"/>
      <c r="K87" s="123"/>
      <c r="L87" s="123"/>
      <c r="M87" s="123"/>
      <c r="N87" s="123"/>
      <c r="O87" s="123"/>
      <c r="P87" s="123"/>
      <c r="Q87" s="123"/>
      <c r="R87" s="123"/>
      <c r="S87" s="123"/>
      <c r="T87" s="123"/>
      <c r="U87" s="123"/>
      <c r="V87" s="123"/>
      <c r="W87" s="123"/>
      <c r="X87" s="123"/>
      <c r="Y87" s="123"/>
      <c r="Z87" s="123"/>
      <c r="AA87" s="123"/>
      <c r="AB87" s="123"/>
      <c r="AC87" s="123"/>
      <c r="AD87" s="123"/>
      <c r="AE87" s="123"/>
      <c r="AF87" s="123"/>
      <c r="AG87" s="123"/>
      <c r="AH87" s="123"/>
      <c r="AI87" s="123"/>
      <c r="AJ87" s="123"/>
      <c r="AK87" s="123"/>
      <c r="AL87" s="123"/>
      <c r="AM87" s="123"/>
      <c r="AN87" s="123"/>
      <c r="AO87" s="123"/>
      <c r="AP87" s="123"/>
      <c r="AQ87" s="123"/>
      <c r="AR87" s="123"/>
      <c r="AS87" s="123"/>
      <c r="AT87" s="123"/>
      <c r="AU87" s="123"/>
      <c r="AV87" s="123"/>
      <c r="AW87" s="123"/>
      <c r="AX87" s="123"/>
      <c r="AY87" s="123"/>
      <c r="AZ87" s="123"/>
      <c r="BA87" s="123"/>
      <c r="BB87" s="123"/>
      <c r="BC87" s="123"/>
      <c r="BD87" s="123"/>
      <c r="BE87" s="123"/>
      <c r="BF87" s="123"/>
      <c r="BG87" s="123"/>
      <c r="BH87" s="123"/>
      <c r="BI87" s="123"/>
      <c r="BJ87" s="123"/>
      <c r="BK87" s="123"/>
      <c r="BL87" s="123"/>
      <c r="BM87" s="123"/>
      <c r="BN87" s="123"/>
      <c r="BO87" s="123"/>
      <c r="BP87" s="123"/>
      <c r="BQ87" s="123"/>
      <c r="BR87" s="123"/>
      <c r="BS87" s="123"/>
      <c r="BT87" s="123"/>
      <c r="BU87" s="123"/>
      <c r="BV87" s="123"/>
      <c r="BW87" s="123"/>
      <c r="BX87" s="123"/>
      <c r="BY87" s="123"/>
      <c r="BZ87" s="123"/>
      <c r="CA87" s="123"/>
      <c r="CB87" s="123"/>
      <c r="CC87" s="123"/>
      <c r="CD87" s="123"/>
      <c r="CE87" s="123"/>
      <c r="CF87" s="123"/>
      <c r="CG87" s="123"/>
      <c r="CH87" s="123"/>
      <c r="CI87" s="123"/>
      <c r="CJ87" s="123"/>
      <c r="CK87" s="123"/>
      <c r="CL87" s="123"/>
      <c r="CM87" s="123"/>
      <c r="CN87" s="123"/>
      <c r="CO87" s="123"/>
      <c r="CP87" s="123"/>
      <c r="CQ87" s="123"/>
    </row>
    <row r="88" spans="1:95" s="101" customFormat="1" x14ac:dyDescent="0.25">
      <c r="A88" s="104"/>
      <c r="B88" s="104"/>
      <c r="C88" s="117"/>
      <c r="D88" s="102"/>
      <c r="E88" s="102"/>
      <c r="F88" s="102"/>
      <c r="G88" s="102"/>
      <c r="H88" s="102"/>
      <c r="I88" s="102"/>
      <c r="J88" s="123"/>
      <c r="K88" s="123"/>
      <c r="L88" s="123"/>
      <c r="M88" s="123"/>
      <c r="N88" s="123"/>
      <c r="O88" s="123"/>
      <c r="P88" s="123"/>
      <c r="Q88" s="123"/>
      <c r="R88" s="123"/>
      <c r="S88" s="123"/>
      <c r="T88" s="123"/>
      <c r="U88" s="123"/>
      <c r="V88" s="123"/>
      <c r="W88" s="123"/>
      <c r="X88" s="123"/>
      <c r="Y88" s="123"/>
      <c r="Z88" s="123"/>
      <c r="AA88" s="123"/>
      <c r="AB88" s="123"/>
      <c r="AC88" s="123"/>
      <c r="AD88" s="123"/>
      <c r="AE88" s="123"/>
      <c r="AF88" s="123"/>
      <c r="AG88" s="123"/>
      <c r="AH88" s="123"/>
      <c r="AI88" s="123"/>
      <c r="AJ88" s="123"/>
      <c r="AK88" s="123"/>
      <c r="AL88" s="123"/>
      <c r="AM88" s="123"/>
      <c r="AN88" s="123"/>
      <c r="AO88" s="123"/>
      <c r="AP88" s="123"/>
      <c r="AQ88" s="123"/>
      <c r="AR88" s="123"/>
      <c r="AS88" s="123"/>
      <c r="AT88" s="123"/>
      <c r="AU88" s="123"/>
      <c r="AV88" s="123"/>
      <c r="AW88" s="123"/>
      <c r="AX88" s="123"/>
      <c r="AY88" s="123"/>
      <c r="AZ88" s="123"/>
      <c r="BA88" s="123"/>
      <c r="BB88" s="123"/>
      <c r="BC88" s="123"/>
      <c r="BD88" s="123"/>
      <c r="BE88" s="123"/>
      <c r="BF88" s="123"/>
      <c r="BG88" s="123"/>
      <c r="BH88" s="123"/>
      <c r="BI88" s="123"/>
      <c r="BJ88" s="123"/>
      <c r="BK88" s="123"/>
      <c r="BL88" s="123"/>
      <c r="BM88" s="123"/>
      <c r="BN88" s="123"/>
      <c r="BO88" s="123"/>
      <c r="BP88" s="123"/>
      <c r="BQ88" s="123"/>
      <c r="BR88" s="123"/>
      <c r="BS88" s="123"/>
      <c r="BT88" s="123"/>
      <c r="BU88" s="123"/>
      <c r="BV88" s="123"/>
      <c r="BW88" s="123"/>
      <c r="BX88" s="123"/>
      <c r="BY88" s="123"/>
      <c r="BZ88" s="123"/>
      <c r="CA88" s="123"/>
      <c r="CB88" s="123"/>
      <c r="CC88" s="123"/>
      <c r="CD88" s="123"/>
      <c r="CE88" s="123"/>
      <c r="CF88" s="123"/>
      <c r="CG88" s="123"/>
      <c r="CH88" s="123"/>
      <c r="CI88" s="123"/>
      <c r="CJ88" s="123"/>
      <c r="CK88" s="123"/>
      <c r="CL88" s="123"/>
      <c r="CM88" s="123"/>
      <c r="CN88" s="123"/>
      <c r="CO88" s="123"/>
      <c r="CP88" s="123"/>
      <c r="CQ88" s="123"/>
    </row>
    <row r="89" spans="1:95" s="101" customFormat="1" x14ac:dyDescent="0.25">
      <c r="A89" s="104"/>
      <c r="B89" s="104"/>
      <c r="C89" s="117"/>
      <c r="D89" s="102"/>
      <c r="E89" s="102"/>
      <c r="F89" s="102"/>
      <c r="G89" s="102"/>
      <c r="H89" s="102"/>
      <c r="I89" s="102"/>
      <c r="J89" s="123"/>
      <c r="K89" s="123"/>
      <c r="L89" s="123"/>
      <c r="M89" s="123"/>
      <c r="N89" s="123"/>
      <c r="O89" s="123"/>
      <c r="P89" s="123"/>
      <c r="Q89" s="123"/>
      <c r="R89" s="123"/>
      <c r="S89" s="123"/>
      <c r="T89" s="123"/>
      <c r="U89" s="123"/>
      <c r="V89" s="123"/>
      <c r="W89" s="123"/>
      <c r="X89" s="123"/>
      <c r="Y89" s="123"/>
      <c r="Z89" s="123"/>
      <c r="AA89" s="123"/>
      <c r="AB89" s="123"/>
      <c r="AC89" s="123"/>
      <c r="AD89" s="123"/>
      <c r="AE89" s="123"/>
      <c r="AF89" s="123"/>
      <c r="AG89" s="123"/>
      <c r="AH89" s="123"/>
      <c r="AI89" s="123"/>
      <c r="AJ89" s="123"/>
      <c r="AK89" s="123"/>
      <c r="AL89" s="123"/>
      <c r="AM89" s="123"/>
      <c r="AN89" s="123"/>
      <c r="AO89" s="123"/>
      <c r="AP89" s="123"/>
      <c r="AQ89" s="123"/>
      <c r="AR89" s="123"/>
      <c r="AS89" s="123"/>
      <c r="AT89" s="123"/>
      <c r="AU89" s="123"/>
      <c r="AV89" s="123"/>
      <c r="AW89" s="123"/>
      <c r="AX89" s="123"/>
      <c r="AY89" s="123"/>
      <c r="AZ89" s="123"/>
      <c r="BA89" s="123"/>
      <c r="BB89" s="123"/>
      <c r="BC89" s="123"/>
      <c r="BD89" s="123"/>
      <c r="BE89" s="123"/>
      <c r="BF89" s="123"/>
      <c r="BG89" s="123"/>
      <c r="BH89" s="123"/>
      <c r="BI89" s="123"/>
      <c r="BJ89" s="123"/>
      <c r="BK89" s="123"/>
      <c r="BL89" s="123"/>
      <c r="BM89" s="123"/>
      <c r="BN89" s="123"/>
      <c r="BO89" s="123"/>
      <c r="BP89" s="123"/>
      <c r="BQ89" s="123"/>
      <c r="BR89" s="123"/>
      <c r="BS89" s="123"/>
      <c r="BT89" s="123"/>
      <c r="BU89" s="123"/>
      <c r="BV89" s="123"/>
      <c r="BW89" s="123"/>
      <c r="BX89" s="123"/>
      <c r="BY89" s="123"/>
      <c r="BZ89" s="123"/>
      <c r="CA89" s="123"/>
      <c r="CB89" s="123"/>
      <c r="CC89" s="123"/>
      <c r="CD89" s="123"/>
      <c r="CE89" s="123"/>
      <c r="CF89" s="123"/>
      <c r="CG89" s="123"/>
      <c r="CH89" s="123"/>
      <c r="CI89" s="123"/>
      <c r="CJ89" s="123"/>
      <c r="CK89" s="123"/>
      <c r="CL89" s="123"/>
      <c r="CM89" s="123"/>
      <c r="CN89" s="123"/>
      <c r="CO89" s="123"/>
      <c r="CP89" s="123"/>
      <c r="CQ89" s="123"/>
    </row>
    <row r="90" spans="1:95" s="101" customFormat="1" x14ac:dyDescent="0.25">
      <c r="A90" s="104"/>
      <c r="B90" s="104"/>
      <c r="C90" s="117"/>
      <c r="D90" s="102"/>
      <c r="E90" s="102"/>
      <c r="F90" s="102"/>
      <c r="G90" s="102"/>
      <c r="H90" s="102"/>
      <c r="I90" s="102"/>
      <c r="J90" s="123"/>
      <c r="K90" s="123"/>
      <c r="L90" s="123"/>
      <c r="M90" s="123"/>
      <c r="N90" s="123"/>
      <c r="O90" s="123"/>
      <c r="P90" s="123"/>
      <c r="Q90" s="123"/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3"/>
      <c r="AG90" s="123"/>
      <c r="AH90" s="123"/>
      <c r="AI90" s="123"/>
      <c r="AJ90" s="123"/>
      <c r="AK90" s="123"/>
      <c r="AL90" s="123"/>
      <c r="AM90" s="123"/>
      <c r="AN90" s="123"/>
      <c r="AO90" s="123"/>
      <c r="AP90" s="123"/>
      <c r="AQ90" s="123"/>
      <c r="AR90" s="123"/>
      <c r="AS90" s="123"/>
      <c r="AT90" s="123"/>
      <c r="AU90" s="123"/>
      <c r="AV90" s="123"/>
      <c r="AW90" s="123"/>
      <c r="AX90" s="123"/>
      <c r="AY90" s="123"/>
      <c r="AZ90" s="123"/>
      <c r="BA90" s="123"/>
      <c r="BB90" s="123"/>
      <c r="BC90" s="123"/>
      <c r="BD90" s="123"/>
      <c r="BE90" s="123"/>
      <c r="BF90" s="123"/>
      <c r="BG90" s="123"/>
      <c r="BH90" s="123"/>
      <c r="BI90" s="123"/>
      <c r="BJ90" s="123"/>
      <c r="BK90" s="123"/>
      <c r="BL90" s="123"/>
      <c r="BM90" s="123"/>
      <c r="BN90" s="123"/>
      <c r="BO90" s="123"/>
      <c r="BP90" s="123"/>
      <c r="BQ90" s="123"/>
      <c r="BR90" s="123"/>
      <c r="BS90" s="123"/>
      <c r="BT90" s="123"/>
      <c r="BU90" s="123"/>
      <c r="BV90" s="123"/>
      <c r="BW90" s="123"/>
      <c r="BX90" s="123"/>
      <c r="BY90" s="123"/>
      <c r="BZ90" s="123"/>
      <c r="CA90" s="123"/>
      <c r="CB90" s="123"/>
      <c r="CC90" s="123"/>
      <c r="CD90" s="123"/>
      <c r="CE90" s="123"/>
      <c r="CF90" s="123"/>
      <c r="CG90" s="123"/>
      <c r="CH90" s="123"/>
      <c r="CI90" s="123"/>
      <c r="CJ90" s="123"/>
      <c r="CK90" s="123"/>
      <c r="CL90" s="123"/>
      <c r="CM90" s="123"/>
      <c r="CN90" s="123"/>
      <c r="CO90" s="123"/>
      <c r="CP90" s="123"/>
      <c r="CQ90" s="123"/>
    </row>
    <row r="91" spans="1:95" s="101" customFormat="1" x14ac:dyDescent="0.25">
      <c r="A91" s="104"/>
      <c r="B91" s="104"/>
      <c r="C91" s="117"/>
      <c r="D91" s="102"/>
      <c r="E91" s="102"/>
      <c r="F91" s="102"/>
      <c r="G91" s="102"/>
      <c r="H91" s="102"/>
      <c r="I91" s="102"/>
      <c r="J91" s="123"/>
      <c r="K91" s="123"/>
      <c r="L91" s="123"/>
      <c r="M91" s="123"/>
      <c r="N91" s="123"/>
      <c r="O91" s="123"/>
      <c r="P91" s="123"/>
      <c r="Q91" s="123"/>
      <c r="R91" s="123"/>
      <c r="S91" s="123"/>
      <c r="T91" s="123"/>
      <c r="U91" s="123"/>
      <c r="V91" s="123"/>
      <c r="W91" s="123"/>
      <c r="X91" s="123"/>
      <c r="Y91" s="123"/>
      <c r="Z91" s="123"/>
      <c r="AA91" s="123"/>
      <c r="AB91" s="123"/>
      <c r="AC91" s="123"/>
      <c r="AD91" s="123"/>
      <c r="AE91" s="123"/>
      <c r="AF91" s="123"/>
      <c r="AG91" s="123"/>
      <c r="AH91" s="123"/>
      <c r="AI91" s="123"/>
      <c r="AJ91" s="123"/>
      <c r="AK91" s="123"/>
      <c r="AL91" s="123"/>
      <c r="AM91" s="123"/>
      <c r="AN91" s="123"/>
      <c r="AO91" s="123"/>
      <c r="AP91" s="123"/>
      <c r="AQ91" s="123"/>
      <c r="AR91" s="123"/>
      <c r="AS91" s="123"/>
      <c r="AT91" s="123"/>
      <c r="AU91" s="123"/>
      <c r="AV91" s="123"/>
      <c r="AW91" s="123"/>
      <c r="AX91" s="123"/>
      <c r="AY91" s="123"/>
      <c r="AZ91" s="123"/>
      <c r="BA91" s="123"/>
      <c r="BB91" s="123"/>
      <c r="BC91" s="123"/>
      <c r="BD91" s="123"/>
      <c r="BE91" s="123"/>
      <c r="BF91" s="123"/>
      <c r="BG91" s="123"/>
      <c r="BH91" s="123"/>
      <c r="BI91" s="123"/>
      <c r="BJ91" s="123"/>
      <c r="BK91" s="123"/>
      <c r="BL91" s="123"/>
      <c r="BM91" s="123"/>
      <c r="BN91" s="123"/>
      <c r="BO91" s="123"/>
      <c r="BP91" s="123"/>
      <c r="BQ91" s="123"/>
      <c r="BR91" s="123"/>
      <c r="BS91" s="123"/>
      <c r="BT91" s="123"/>
      <c r="BU91" s="123"/>
      <c r="BV91" s="123"/>
      <c r="BW91" s="123"/>
      <c r="BX91" s="123"/>
      <c r="BY91" s="123"/>
      <c r="BZ91" s="123"/>
      <c r="CA91" s="123"/>
      <c r="CB91" s="123"/>
      <c r="CC91" s="123"/>
      <c r="CD91" s="123"/>
      <c r="CE91" s="123"/>
      <c r="CF91" s="123"/>
      <c r="CG91" s="123"/>
      <c r="CH91" s="123"/>
      <c r="CI91" s="123"/>
      <c r="CJ91" s="123"/>
      <c r="CK91" s="123"/>
      <c r="CL91" s="123"/>
      <c r="CM91" s="123"/>
      <c r="CN91" s="123"/>
      <c r="CO91" s="123"/>
      <c r="CP91" s="123"/>
      <c r="CQ91" s="123"/>
    </row>
    <row r="92" spans="1:95" s="101" customFormat="1" x14ac:dyDescent="0.25">
      <c r="A92" s="104"/>
      <c r="B92" s="104"/>
      <c r="C92" s="117"/>
      <c r="D92" s="102"/>
      <c r="E92" s="102"/>
      <c r="F92" s="102"/>
      <c r="G92" s="102"/>
      <c r="H92" s="102"/>
      <c r="I92" s="102"/>
      <c r="J92" s="123"/>
      <c r="K92" s="123"/>
      <c r="L92" s="123"/>
      <c r="M92" s="123"/>
      <c r="N92" s="123"/>
      <c r="O92" s="123"/>
      <c r="P92" s="123"/>
      <c r="Q92" s="123"/>
      <c r="R92" s="123"/>
      <c r="S92" s="123"/>
      <c r="T92" s="123"/>
      <c r="U92" s="123"/>
      <c r="V92" s="123"/>
      <c r="W92" s="123"/>
      <c r="X92" s="123"/>
      <c r="Y92" s="123"/>
      <c r="Z92" s="123"/>
      <c r="AA92" s="123"/>
      <c r="AB92" s="123"/>
      <c r="AC92" s="123"/>
      <c r="AD92" s="123"/>
      <c r="AE92" s="123"/>
      <c r="AF92" s="123"/>
      <c r="AG92" s="123"/>
      <c r="AH92" s="123"/>
      <c r="AI92" s="123"/>
      <c r="AJ92" s="123"/>
      <c r="AK92" s="123"/>
      <c r="AL92" s="123"/>
      <c r="AM92" s="123"/>
      <c r="AN92" s="123"/>
      <c r="AO92" s="123"/>
      <c r="AP92" s="123"/>
      <c r="AQ92" s="123"/>
      <c r="AR92" s="123"/>
      <c r="AS92" s="123"/>
      <c r="AT92" s="123"/>
      <c r="AU92" s="123"/>
      <c r="AV92" s="123"/>
      <c r="AW92" s="123"/>
      <c r="AX92" s="123"/>
      <c r="AY92" s="123"/>
      <c r="AZ92" s="123"/>
      <c r="BA92" s="123"/>
      <c r="BB92" s="123"/>
      <c r="BC92" s="123"/>
      <c r="BD92" s="123"/>
      <c r="BE92" s="123"/>
      <c r="BF92" s="123"/>
      <c r="BG92" s="123"/>
      <c r="BH92" s="123"/>
      <c r="BI92" s="123"/>
      <c r="BJ92" s="123"/>
      <c r="BK92" s="123"/>
      <c r="BL92" s="123"/>
      <c r="BM92" s="123"/>
      <c r="BN92" s="123"/>
      <c r="BO92" s="123"/>
      <c r="BP92" s="123"/>
      <c r="BQ92" s="123"/>
      <c r="BR92" s="123"/>
      <c r="BS92" s="123"/>
      <c r="BT92" s="123"/>
      <c r="BU92" s="123"/>
      <c r="BV92" s="123"/>
      <c r="BW92" s="123"/>
      <c r="BX92" s="123"/>
      <c r="BY92" s="123"/>
      <c r="BZ92" s="123"/>
      <c r="CA92" s="123"/>
      <c r="CB92" s="123"/>
      <c r="CC92" s="123"/>
      <c r="CD92" s="123"/>
      <c r="CE92" s="123"/>
      <c r="CF92" s="123"/>
      <c r="CG92" s="123"/>
      <c r="CH92" s="123"/>
      <c r="CI92" s="123"/>
      <c r="CJ92" s="123"/>
      <c r="CK92" s="123"/>
      <c r="CL92" s="123"/>
      <c r="CM92" s="123"/>
      <c r="CN92" s="123"/>
      <c r="CO92" s="123"/>
      <c r="CP92" s="123"/>
      <c r="CQ92" s="123"/>
    </row>
    <row r="93" spans="1:95" s="101" customFormat="1" x14ac:dyDescent="0.25">
      <c r="A93" s="104"/>
      <c r="B93" s="104"/>
      <c r="C93" s="117"/>
      <c r="D93" s="102"/>
      <c r="E93" s="102"/>
      <c r="F93" s="102"/>
      <c r="G93" s="102"/>
      <c r="H93" s="102"/>
      <c r="I93" s="102"/>
      <c r="J93" s="123"/>
      <c r="K93" s="123"/>
      <c r="L93" s="123"/>
      <c r="M93" s="123"/>
      <c r="N93" s="123"/>
      <c r="O93" s="123"/>
      <c r="P93" s="123"/>
      <c r="Q93" s="123"/>
      <c r="R93" s="123"/>
      <c r="S93" s="123"/>
      <c r="T93" s="123"/>
      <c r="U93" s="123"/>
      <c r="V93" s="123"/>
      <c r="W93" s="123"/>
      <c r="X93" s="123"/>
      <c r="Y93" s="123"/>
      <c r="Z93" s="123"/>
      <c r="AA93" s="123"/>
      <c r="AB93" s="123"/>
      <c r="AC93" s="123"/>
      <c r="AD93" s="123"/>
      <c r="AE93" s="123"/>
      <c r="AF93" s="123"/>
      <c r="AG93" s="123"/>
      <c r="AH93" s="123"/>
      <c r="AI93" s="123"/>
      <c r="AJ93" s="123"/>
      <c r="AK93" s="123"/>
      <c r="AL93" s="123"/>
      <c r="AM93" s="123"/>
      <c r="AN93" s="123"/>
      <c r="AO93" s="123"/>
      <c r="AP93" s="123"/>
      <c r="AQ93" s="123"/>
      <c r="AR93" s="123"/>
      <c r="AS93" s="123"/>
      <c r="AT93" s="123"/>
      <c r="AU93" s="123"/>
      <c r="AV93" s="123"/>
      <c r="AW93" s="123"/>
      <c r="AX93" s="123"/>
      <c r="AY93" s="123"/>
      <c r="AZ93" s="123"/>
      <c r="BA93" s="123"/>
      <c r="BB93" s="123"/>
      <c r="BC93" s="123"/>
      <c r="BD93" s="123"/>
      <c r="BE93" s="123"/>
      <c r="BF93" s="123"/>
      <c r="BG93" s="123"/>
      <c r="BH93" s="123"/>
      <c r="BI93" s="123"/>
      <c r="BJ93" s="123"/>
      <c r="BK93" s="123"/>
      <c r="BL93" s="123"/>
      <c r="BM93" s="123"/>
      <c r="BN93" s="123"/>
      <c r="BO93" s="123"/>
      <c r="BP93" s="123"/>
      <c r="BQ93" s="123"/>
      <c r="BR93" s="123"/>
      <c r="BS93" s="123"/>
      <c r="BT93" s="123"/>
      <c r="BU93" s="123"/>
      <c r="BV93" s="123"/>
      <c r="BW93" s="123"/>
      <c r="BX93" s="123"/>
      <c r="BY93" s="123"/>
      <c r="BZ93" s="123"/>
      <c r="CA93" s="123"/>
      <c r="CB93" s="123"/>
      <c r="CC93" s="123"/>
      <c r="CD93" s="123"/>
      <c r="CE93" s="123"/>
      <c r="CF93" s="123"/>
      <c r="CG93" s="123"/>
      <c r="CH93" s="123"/>
      <c r="CI93" s="123"/>
      <c r="CJ93" s="123"/>
      <c r="CK93" s="123"/>
      <c r="CL93" s="123"/>
      <c r="CM93" s="123"/>
      <c r="CN93" s="123"/>
      <c r="CO93" s="123"/>
      <c r="CP93" s="123"/>
      <c r="CQ93" s="123"/>
    </row>
    <row r="94" spans="1:95" s="101" customFormat="1" x14ac:dyDescent="0.25">
      <c r="A94" s="104"/>
      <c r="B94" s="104"/>
      <c r="C94" s="117"/>
      <c r="D94" s="102"/>
      <c r="E94" s="102"/>
      <c r="F94" s="102"/>
      <c r="G94" s="102"/>
      <c r="H94" s="102"/>
      <c r="I94" s="102"/>
      <c r="J94" s="123"/>
      <c r="K94" s="123"/>
      <c r="L94" s="123"/>
      <c r="M94" s="123"/>
      <c r="N94" s="123"/>
      <c r="O94" s="123"/>
      <c r="P94" s="123"/>
      <c r="Q94" s="123"/>
      <c r="R94" s="123"/>
      <c r="S94" s="123"/>
      <c r="T94" s="123"/>
      <c r="U94" s="123"/>
      <c r="V94" s="123"/>
      <c r="W94" s="123"/>
      <c r="X94" s="123"/>
      <c r="Y94" s="123"/>
      <c r="Z94" s="123"/>
      <c r="AA94" s="123"/>
      <c r="AB94" s="123"/>
      <c r="AC94" s="123"/>
      <c r="AD94" s="123"/>
      <c r="AE94" s="123"/>
      <c r="AF94" s="123"/>
      <c r="AG94" s="123"/>
      <c r="AH94" s="123"/>
      <c r="AI94" s="123"/>
      <c r="AJ94" s="123"/>
      <c r="AK94" s="123"/>
      <c r="AL94" s="123"/>
      <c r="AM94" s="123"/>
      <c r="AN94" s="123"/>
      <c r="AO94" s="123"/>
      <c r="AP94" s="123"/>
      <c r="AQ94" s="123"/>
      <c r="AR94" s="123"/>
      <c r="AS94" s="123"/>
      <c r="AT94" s="123"/>
      <c r="AU94" s="123"/>
      <c r="AV94" s="123"/>
      <c r="AW94" s="123"/>
      <c r="AX94" s="123"/>
      <c r="AY94" s="123"/>
      <c r="AZ94" s="123"/>
      <c r="BA94" s="123"/>
      <c r="BB94" s="123"/>
      <c r="BC94" s="123"/>
      <c r="BD94" s="123"/>
      <c r="BE94" s="123"/>
      <c r="BF94" s="123"/>
      <c r="BG94" s="123"/>
      <c r="BH94" s="123"/>
      <c r="BI94" s="123"/>
      <c r="BJ94" s="123"/>
      <c r="BK94" s="123"/>
      <c r="BL94" s="123"/>
      <c r="BM94" s="123"/>
      <c r="BN94" s="123"/>
      <c r="BO94" s="123"/>
      <c r="BP94" s="123"/>
      <c r="BQ94" s="123"/>
      <c r="BR94" s="123"/>
      <c r="BS94" s="123"/>
      <c r="BT94" s="123"/>
      <c r="BU94" s="123"/>
      <c r="BV94" s="123"/>
      <c r="BW94" s="123"/>
      <c r="BX94" s="123"/>
      <c r="BY94" s="123"/>
      <c r="BZ94" s="123"/>
      <c r="CA94" s="123"/>
      <c r="CB94" s="123"/>
      <c r="CC94" s="123"/>
      <c r="CD94" s="123"/>
      <c r="CE94" s="123"/>
      <c r="CF94" s="123"/>
      <c r="CG94" s="123"/>
      <c r="CH94" s="123"/>
      <c r="CI94" s="123"/>
      <c r="CJ94" s="123"/>
      <c r="CK94" s="123"/>
      <c r="CL94" s="123"/>
      <c r="CM94" s="123"/>
      <c r="CN94" s="123"/>
      <c r="CO94" s="123"/>
      <c r="CP94" s="123"/>
      <c r="CQ94" s="123"/>
    </row>
    <row r="95" spans="1:95" s="101" customFormat="1" x14ac:dyDescent="0.25">
      <c r="A95" s="104"/>
      <c r="B95" s="104"/>
      <c r="C95" s="117"/>
      <c r="D95" s="102"/>
      <c r="E95" s="102"/>
      <c r="F95" s="102"/>
      <c r="G95" s="102"/>
      <c r="H95" s="102"/>
      <c r="I95" s="102"/>
      <c r="J95" s="123"/>
      <c r="K95" s="123"/>
      <c r="L95" s="123"/>
      <c r="M95" s="123"/>
      <c r="N95" s="123"/>
      <c r="O95" s="123"/>
      <c r="P95" s="123"/>
      <c r="Q95" s="123"/>
      <c r="R95" s="123"/>
      <c r="S95" s="123"/>
      <c r="T95" s="123"/>
      <c r="U95" s="123"/>
      <c r="V95" s="123"/>
      <c r="W95" s="123"/>
      <c r="X95" s="123"/>
      <c r="Y95" s="123"/>
      <c r="Z95" s="123"/>
      <c r="AA95" s="123"/>
      <c r="AB95" s="123"/>
      <c r="AC95" s="123"/>
      <c r="AD95" s="123"/>
      <c r="AE95" s="123"/>
      <c r="AF95" s="123"/>
      <c r="AG95" s="123"/>
      <c r="AH95" s="123"/>
      <c r="AI95" s="123"/>
      <c r="AJ95" s="123"/>
      <c r="AK95" s="123"/>
      <c r="AL95" s="123"/>
      <c r="AM95" s="123"/>
      <c r="AN95" s="123"/>
      <c r="AO95" s="123"/>
      <c r="AP95" s="123"/>
      <c r="AQ95" s="123"/>
      <c r="AR95" s="123"/>
      <c r="AS95" s="123"/>
      <c r="AT95" s="123"/>
      <c r="AU95" s="123"/>
      <c r="AV95" s="123"/>
      <c r="AW95" s="123"/>
      <c r="AX95" s="123"/>
      <c r="AY95" s="123"/>
      <c r="AZ95" s="123"/>
      <c r="BA95" s="123"/>
      <c r="BB95" s="123"/>
      <c r="BC95" s="123"/>
      <c r="BD95" s="123"/>
      <c r="BE95" s="123"/>
      <c r="BF95" s="123"/>
      <c r="BG95" s="123"/>
      <c r="BH95" s="123"/>
      <c r="BI95" s="123"/>
      <c r="BJ95" s="123"/>
      <c r="BK95" s="123"/>
      <c r="BL95" s="123"/>
      <c r="BM95" s="123"/>
      <c r="BN95" s="123"/>
      <c r="BO95" s="123"/>
      <c r="BP95" s="123"/>
      <c r="BQ95" s="123"/>
      <c r="BR95" s="123"/>
      <c r="BS95" s="123"/>
      <c r="BT95" s="123"/>
      <c r="BU95" s="123"/>
      <c r="BV95" s="123"/>
      <c r="BW95" s="123"/>
      <c r="BX95" s="123"/>
      <c r="BY95" s="123"/>
      <c r="BZ95" s="123"/>
      <c r="CA95" s="123"/>
      <c r="CB95" s="123"/>
      <c r="CC95" s="123"/>
      <c r="CD95" s="123"/>
      <c r="CE95" s="123"/>
      <c r="CF95" s="123"/>
      <c r="CG95" s="123"/>
      <c r="CH95" s="123"/>
      <c r="CI95" s="123"/>
      <c r="CJ95" s="123"/>
      <c r="CK95" s="123"/>
      <c r="CL95" s="123"/>
      <c r="CM95" s="123"/>
      <c r="CN95" s="123"/>
      <c r="CO95" s="123"/>
      <c r="CP95" s="123"/>
      <c r="CQ95" s="123"/>
    </row>
    <row r="96" spans="1:95" s="101" customFormat="1" x14ac:dyDescent="0.25">
      <c r="A96" s="104"/>
      <c r="B96" s="104"/>
      <c r="C96" s="117"/>
      <c r="D96" s="102"/>
      <c r="E96" s="102"/>
      <c r="F96" s="102"/>
      <c r="G96" s="102"/>
      <c r="H96" s="102"/>
      <c r="I96" s="102"/>
      <c r="J96" s="123"/>
      <c r="K96" s="123"/>
      <c r="L96" s="123"/>
      <c r="M96" s="123"/>
      <c r="N96" s="123"/>
      <c r="O96" s="123"/>
      <c r="P96" s="123"/>
      <c r="Q96" s="123"/>
      <c r="R96" s="123"/>
      <c r="S96" s="123"/>
      <c r="T96" s="123"/>
      <c r="U96" s="123"/>
      <c r="V96" s="123"/>
      <c r="W96" s="123"/>
      <c r="X96" s="123"/>
      <c r="Y96" s="123"/>
      <c r="Z96" s="123"/>
      <c r="AA96" s="123"/>
      <c r="AB96" s="123"/>
      <c r="AC96" s="123"/>
      <c r="AD96" s="123"/>
      <c r="AE96" s="123"/>
      <c r="AF96" s="123"/>
      <c r="AG96" s="123"/>
      <c r="AH96" s="123"/>
      <c r="AI96" s="123"/>
      <c r="AJ96" s="123"/>
      <c r="AK96" s="123"/>
      <c r="AL96" s="123"/>
      <c r="AM96" s="123"/>
      <c r="AN96" s="123"/>
      <c r="AO96" s="123"/>
      <c r="AP96" s="123"/>
      <c r="AQ96" s="123"/>
      <c r="AR96" s="123"/>
      <c r="AS96" s="123"/>
      <c r="AT96" s="123"/>
      <c r="AU96" s="123"/>
      <c r="AV96" s="123"/>
      <c r="AW96" s="123"/>
      <c r="AX96" s="123"/>
      <c r="AY96" s="123"/>
      <c r="AZ96" s="123"/>
      <c r="BA96" s="123"/>
      <c r="BB96" s="123"/>
      <c r="BC96" s="123"/>
      <c r="BD96" s="123"/>
      <c r="BE96" s="123"/>
      <c r="BF96" s="123"/>
      <c r="BG96" s="123"/>
      <c r="BH96" s="123"/>
      <c r="BI96" s="123"/>
      <c r="BJ96" s="123"/>
      <c r="BK96" s="123"/>
      <c r="BL96" s="123"/>
      <c r="BM96" s="123"/>
      <c r="BN96" s="123"/>
      <c r="BO96" s="123"/>
      <c r="BP96" s="123"/>
      <c r="BQ96" s="123"/>
      <c r="BR96" s="123"/>
      <c r="BS96" s="123"/>
      <c r="BT96" s="123"/>
      <c r="BU96" s="123"/>
      <c r="BV96" s="123"/>
      <c r="BW96" s="123"/>
      <c r="BX96" s="123"/>
      <c r="BY96" s="123"/>
      <c r="BZ96" s="123"/>
      <c r="CA96" s="123"/>
      <c r="CB96" s="123"/>
      <c r="CC96" s="123"/>
      <c r="CD96" s="123"/>
      <c r="CE96" s="123"/>
      <c r="CF96" s="123"/>
      <c r="CG96" s="123"/>
      <c r="CH96" s="123"/>
      <c r="CI96" s="123"/>
      <c r="CJ96" s="123"/>
      <c r="CK96" s="123"/>
      <c r="CL96" s="123"/>
      <c r="CM96" s="123"/>
      <c r="CN96" s="123"/>
      <c r="CO96" s="123"/>
      <c r="CP96" s="123"/>
      <c r="CQ96" s="123"/>
    </row>
    <row r="97" spans="1:95" s="101" customFormat="1" x14ac:dyDescent="0.25">
      <c r="A97" s="104"/>
      <c r="B97" s="104"/>
      <c r="C97" s="117"/>
      <c r="D97" s="102"/>
      <c r="E97" s="102"/>
      <c r="F97" s="102"/>
      <c r="G97" s="102"/>
      <c r="H97" s="102"/>
      <c r="I97" s="102"/>
      <c r="J97" s="123"/>
      <c r="K97" s="123"/>
      <c r="L97" s="123"/>
      <c r="M97" s="123"/>
      <c r="N97" s="123"/>
      <c r="O97" s="123"/>
      <c r="P97" s="123"/>
      <c r="Q97" s="123"/>
      <c r="R97" s="123"/>
      <c r="S97" s="123"/>
      <c r="T97" s="123"/>
      <c r="U97" s="123"/>
      <c r="V97" s="123"/>
      <c r="W97" s="123"/>
      <c r="X97" s="123"/>
      <c r="Y97" s="123"/>
      <c r="Z97" s="123"/>
      <c r="AA97" s="123"/>
      <c r="AB97" s="123"/>
      <c r="AC97" s="123"/>
      <c r="AD97" s="123"/>
      <c r="AE97" s="123"/>
      <c r="AF97" s="123"/>
      <c r="AG97" s="123"/>
      <c r="AH97" s="123"/>
      <c r="AI97" s="123"/>
      <c r="AJ97" s="123"/>
      <c r="AK97" s="123"/>
      <c r="AL97" s="123"/>
      <c r="AM97" s="123"/>
      <c r="AN97" s="123"/>
      <c r="AO97" s="123"/>
      <c r="AP97" s="123"/>
      <c r="AQ97" s="123"/>
      <c r="AR97" s="123"/>
      <c r="AS97" s="123"/>
      <c r="AT97" s="123"/>
      <c r="AU97" s="123"/>
      <c r="AV97" s="123"/>
      <c r="AW97" s="123"/>
      <c r="AX97" s="123"/>
      <c r="AY97" s="123"/>
      <c r="AZ97" s="123"/>
      <c r="BA97" s="123"/>
      <c r="BB97" s="123"/>
      <c r="BC97" s="123"/>
      <c r="BD97" s="123"/>
      <c r="BE97" s="123"/>
      <c r="BF97" s="123"/>
      <c r="BG97" s="123"/>
      <c r="BH97" s="123"/>
      <c r="BI97" s="123"/>
      <c r="BJ97" s="123"/>
      <c r="BK97" s="123"/>
      <c r="BL97" s="123"/>
      <c r="BM97" s="123"/>
      <c r="BN97" s="123"/>
      <c r="BO97" s="123"/>
      <c r="BP97" s="123"/>
      <c r="BQ97" s="123"/>
      <c r="BR97" s="123"/>
      <c r="BS97" s="123"/>
      <c r="BT97" s="123"/>
      <c r="BU97" s="123"/>
      <c r="BV97" s="123"/>
      <c r="BW97" s="123"/>
      <c r="BX97" s="123"/>
      <c r="BY97" s="123"/>
      <c r="BZ97" s="123"/>
      <c r="CA97" s="123"/>
      <c r="CB97" s="123"/>
      <c r="CC97" s="123"/>
      <c r="CD97" s="123"/>
      <c r="CE97" s="123"/>
      <c r="CF97" s="123"/>
      <c r="CG97" s="123"/>
      <c r="CH97" s="123"/>
      <c r="CI97" s="123"/>
      <c r="CJ97" s="123"/>
      <c r="CK97" s="123"/>
      <c r="CL97" s="123"/>
      <c r="CM97" s="123"/>
      <c r="CN97" s="123"/>
      <c r="CO97" s="123"/>
      <c r="CP97" s="123"/>
      <c r="CQ97" s="123"/>
    </row>
    <row r="98" spans="1:95" s="101" customFormat="1" x14ac:dyDescent="0.25">
      <c r="A98" s="104"/>
      <c r="B98" s="104"/>
      <c r="C98" s="117"/>
      <c r="D98" s="102"/>
      <c r="E98" s="102"/>
      <c r="F98" s="102"/>
      <c r="G98" s="102"/>
      <c r="H98" s="102"/>
      <c r="I98" s="102"/>
      <c r="J98" s="123"/>
      <c r="K98" s="123"/>
      <c r="L98" s="123"/>
      <c r="M98" s="123"/>
      <c r="N98" s="123"/>
      <c r="O98" s="123"/>
      <c r="P98" s="123"/>
      <c r="Q98" s="123"/>
      <c r="R98" s="123"/>
      <c r="S98" s="123"/>
      <c r="T98" s="123"/>
      <c r="U98" s="123"/>
      <c r="V98" s="123"/>
      <c r="W98" s="123"/>
      <c r="X98" s="123"/>
      <c r="Y98" s="123"/>
      <c r="Z98" s="123"/>
      <c r="AA98" s="123"/>
      <c r="AB98" s="123"/>
      <c r="AC98" s="123"/>
      <c r="AD98" s="123"/>
      <c r="AE98" s="123"/>
      <c r="AF98" s="123"/>
      <c r="AG98" s="123"/>
      <c r="AH98" s="123"/>
      <c r="AI98" s="123"/>
      <c r="AJ98" s="123"/>
      <c r="AK98" s="123"/>
      <c r="AL98" s="123"/>
      <c r="AM98" s="123"/>
      <c r="AN98" s="123"/>
      <c r="AO98" s="123"/>
      <c r="AP98" s="123"/>
      <c r="AQ98" s="123"/>
      <c r="AR98" s="123"/>
      <c r="AS98" s="123"/>
      <c r="AT98" s="123"/>
      <c r="AU98" s="123"/>
      <c r="AV98" s="123"/>
      <c r="AW98" s="123"/>
      <c r="AX98" s="123"/>
      <c r="AY98" s="123"/>
      <c r="AZ98" s="123"/>
      <c r="BA98" s="123"/>
      <c r="BB98" s="123"/>
      <c r="BC98" s="123"/>
      <c r="BD98" s="123"/>
      <c r="BE98" s="123"/>
      <c r="BF98" s="123"/>
      <c r="BG98" s="123"/>
      <c r="BH98" s="123"/>
      <c r="BI98" s="123"/>
      <c r="BJ98" s="123"/>
      <c r="BK98" s="123"/>
      <c r="BL98" s="123"/>
      <c r="BM98" s="123"/>
      <c r="BN98" s="123"/>
      <c r="BO98" s="123"/>
      <c r="BP98" s="123"/>
      <c r="BQ98" s="123"/>
      <c r="BR98" s="123"/>
      <c r="BS98" s="123"/>
      <c r="BT98" s="123"/>
      <c r="BU98" s="123"/>
      <c r="BV98" s="123"/>
      <c r="BW98" s="123"/>
      <c r="BX98" s="123"/>
      <c r="BY98" s="123"/>
      <c r="BZ98" s="123"/>
      <c r="CA98" s="123"/>
      <c r="CB98" s="123"/>
      <c r="CC98" s="123"/>
      <c r="CD98" s="123"/>
      <c r="CE98" s="123"/>
      <c r="CF98" s="123"/>
      <c r="CG98" s="123"/>
      <c r="CH98" s="123"/>
      <c r="CI98" s="123"/>
      <c r="CJ98" s="123"/>
      <c r="CK98" s="123"/>
      <c r="CL98" s="123"/>
      <c r="CM98" s="123"/>
      <c r="CN98" s="123"/>
      <c r="CO98" s="123"/>
      <c r="CP98" s="123"/>
      <c r="CQ98" s="123"/>
    </row>
    <row r="99" spans="1:95" s="101" customFormat="1" x14ac:dyDescent="0.25">
      <c r="A99" s="104"/>
      <c r="B99" s="104"/>
      <c r="C99" s="117"/>
      <c r="D99" s="102"/>
      <c r="E99" s="102"/>
      <c r="F99" s="102"/>
      <c r="G99" s="102"/>
      <c r="H99" s="102"/>
      <c r="I99" s="102"/>
      <c r="J99" s="123"/>
      <c r="K99" s="123"/>
      <c r="L99" s="123"/>
      <c r="M99" s="123"/>
      <c r="N99" s="123"/>
      <c r="O99" s="123"/>
      <c r="P99" s="123"/>
      <c r="Q99" s="123"/>
      <c r="R99" s="123"/>
      <c r="S99" s="123"/>
      <c r="T99" s="123"/>
      <c r="U99" s="123"/>
      <c r="V99" s="123"/>
      <c r="W99" s="123"/>
      <c r="X99" s="123"/>
      <c r="Y99" s="123"/>
      <c r="Z99" s="123"/>
      <c r="AA99" s="123"/>
      <c r="AB99" s="123"/>
      <c r="AC99" s="123"/>
      <c r="AD99" s="123"/>
      <c r="AE99" s="123"/>
      <c r="AF99" s="123"/>
      <c r="AG99" s="123"/>
      <c r="AH99" s="123"/>
      <c r="AI99" s="123"/>
      <c r="AJ99" s="123"/>
      <c r="AK99" s="123"/>
      <c r="AL99" s="123"/>
      <c r="AM99" s="123"/>
      <c r="AN99" s="123"/>
      <c r="AO99" s="123"/>
      <c r="AP99" s="123"/>
      <c r="AQ99" s="123"/>
      <c r="AR99" s="123"/>
      <c r="AS99" s="123"/>
      <c r="AT99" s="123"/>
      <c r="AU99" s="123"/>
      <c r="AV99" s="123"/>
      <c r="AW99" s="123"/>
      <c r="AX99" s="123"/>
      <c r="AY99" s="123"/>
      <c r="AZ99" s="123"/>
      <c r="BA99" s="123"/>
      <c r="BB99" s="123"/>
      <c r="BC99" s="123"/>
      <c r="BD99" s="123"/>
      <c r="BE99" s="123"/>
      <c r="BF99" s="123"/>
      <c r="BG99" s="123"/>
      <c r="BH99" s="123"/>
      <c r="BI99" s="123"/>
      <c r="BJ99" s="123"/>
      <c r="BK99" s="123"/>
      <c r="BL99" s="123"/>
      <c r="BM99" s="123"/>
      <c r="BN99" s="123"/>
      <c r="BO99" s="123"/>
      <c r="BP99" s="123"/>
      <c r="BQ99" s="123"/>
      <c r="BR99" s="123"/>
      <c r="BS99" s="123"/>
      <c r="BT99" s="123"/>
      <c r="BU99" s="123"/>
      <c r="BV99" s="123"/>
      <c r="BW99" s="123"/>
      <c r="BX99" s="123"/>
      <c r="BY99" s="123"/>
      <c r="BZ99" s="123"/>
      <c r="CA99" s="123"/>
      <c r="CB99" s="123"/>
      <c r="CC99" s="123"/>
      <c r="CD99" s="123"/>
      <c r="CE99" s="123"/>
      <c r="CF99" s="123"/>
      <c r="CG99" s="123"/>
      <c r="CH99" s="123"/>
      <c r="CI99" s="123"/>
      <c r="CJ99" s="123"/>
      <c r="CK99" s="123"/>
      <c r="CL99" s="123"/>
      <c r="CM99" s="123"/>
      <c r="CN99" s="123"/>
      <c r="CO99" s="123"/>
      <c r="CP99" s="123"/>
      <c r="CQ99" s="123"/>
    </row>
    <row r="100" spans="1:95" s="101" customFormat="1" x14ac:dyDescent="0.25">
      <c r="A100" s="104"/>
      <c r="B100" s="104"/>
      <c r="C100" s="117"/>
      <c r="D100" s="102"/>
      <c r="E100" s="102"/>
      <c r="F100" s="102"/>
      <c r="G100" s="102"/>
      <c r="H100" s="102"/>
      <c r="I100" s="102"/>
      <c r="J100" s="123"/>
      <c r="K100" s="123"/>
      <c r="L100" s="123"/>
      <c r="M100" s="123"/>
      <c r="N100" s="123"/>
      <c r="O100" s="123"/>
      <c r="P100" s="123"/>
      <c r="Q100" s="123"/>
      <c r="R100" s="123"/>
      <c r="S100" s="123"/>
      <c r="T100" s="123"/>
      <c r="U100" s="123"/>
      <c r="V100" s="123"/>
      <c r="W100" s="123"/>
      <c r="X100" s="123"/>
      <c r="Y100" s="123"/>
      <c r="Z100" s="123"/>
      <c r="AA100" s="123"/>
      <c r="AB100" s="123"/>
      <c r="AC100" s="123"/>
      <c r="AD100" s="123"/>
      <c r="AE100" s="123"/>
      <c r="AF100" s="123"/>
      <c r="AG100" s="123"/>
      <c r="AH100" s="123"/>
      <c r="AI100" s="123"/>
      <c r="AJ100" s="123"/>
      <c r="AK100" s="123"/>
      <c r="AL100" s="123"/>
      <c r="AM100" s="123"/>
      <c r="AN100" s="123"/>
      <c r="AO100" s="123"/>
      <c r="AP100" s="123"/>
      <c r="AQ100" s="123"/>
      <c r="AR100" s="123"/>
      <c r="AS100" s="123"/>
      <c r="AT100" s="123"/>
      <c r="AU100" s="123"/>
      <c r="AV100" s="123"/>
      <c r="AW100" s="123"/>
      <c r="AX100" s="123"/>
      <c r="AY100" s="123"/>
      <c r="AZ100" s="123"/>
      <c r="BA100" s="123"/>
      <c r="BB100" s="123"/>
      <c r="BC100" s="123"/>
      <c r="BD100" s="123"/>
      <c r="BE100" s="123"/>
      <c r="BF100" s="123"/>
      <c r="BG100" s="123"/>
      <c r="BH100" s="123"/>
      <c r="BI100" s="123"/>
      <c r="BJ100" s="123"/>
      <c r="BK100" s="123"/>
      <c r="BL100" s="123"/>
      <c r="BM100" s="123"/>
      <c r="BN100" s="123"/>
      <c r="BO100" s="123"/>
      <c r="BP100" s="123"/>
      <c r="BQ100" s="123"/>
      <c r="BR100" s="123"/>
      <c r="BS100" s="123"/>
      <c r="BT100" s="123"/>
      <c r="BU100" s="123"/>
      <c r="BV100" s="123"/>
      <c r="BW100" s="123"/>
      <c r="BX100" s="123"/>
      <c r="BY100" s="123"/>
      <c r="BZ100" s="123"/>
      <c r="CA100" s="123"/>
      <c r="CB100" s="123"/>
      <c r="CC100" s="123"/>
      <c r="CD100" s="123"/>
      <c r="CE100" s="123"/>
      <c r="CF100" s="123"/>
      <c r="CG100" s="123"/>
      <c r="CH100" s="123"/>
      <c r="CI100" s="123"/>
      <c r="CJ100" s="123"/>
      <c r="CK100" s="123"/>
      <c r="CL100" s="123"/>
      <c r="CM100" s="123"/>
      <c r="CN100" s="123"/>
      <c r="CO100" s="123"/>
      <c r="CP100" s="123"/>
      <c r="CQ100" s="123"/>
    </row>
    <row r="101" spans="1:95" s="101" customFormat="1" x14ac:dyDescent="0.25">
      <c r="A101" s="104"/>
      <c r="B101" s="104"/>
      <c r="C101" s="117"/>
      <c r="D101" s="102"/>
      <c r="E101" s="102"/>
      <c r="F101" s="102"/>
      <c r="G101" s="102"/>
      <c r="H101" s="102"/>
      <c r="I101" s="102"/>
      <c r="J101" s="123"/>
      <c r="K101" s="123"/>
      <c r="L101" s="123"/>
      <c r="M101" s="123"/>
      <c r="N101" s="123"/>
      <c r="O101" s="123"/>
      <c r="P101" s="123"/>
      <c r="Q101" s="123"/>
      <c r="R101" s="123"/>
      <c r="S101" s="123"/>
      <c r="T101" s="123"/>
      <c r="U101" s="123"/>
      <c r="V101" s="123"/>
      <c r="W101" s="123"/>
      <c r="X101" s="123"/>
      <c r="Y101" s="123"/>
      <c r="Z101" s="123"/>
      <c r="AA101" s="123"/>
      <c r="AB101" s="123"/>
      <c r="AC101" s="123"/>
      <c r="AD101" s="123"/>
      <c r="AE101" s="123"/>
      <c r="AF101" s="123"/>
      <c r="AG101" s="123"/>
      <c r="AH101" s="123"/>
      <c r="AI101" s="123"/>
      <c r="AJ101" s="123"/>
      <c r="AK101" s="123"/>
      <c r="AL101" s="123"/>
      <c r="AM101" s="123"/>
      <c r="AN101" s="123"/>
      <c r="AO101" s="123"/>
      <c r="AP101" s="123"/>
      <c r="AQ101" s="123"/>
      <c r="AR101" s="123"/>
      <c r="AS101" s="123"/>
      <c r="AT101" s="123"/>
      <c r="AU101" s="123"/>
      <c r="AV101" s="123"/>
      <c r="AW101" s="123"/>
      <c r="AX101" s="123"/>
      <c r="AY101" s="123"/>
      <c r="AZ101" s="123"/>
      <c r="BA101" s="123"/>
      <c r="BB101" s="123"/>
      <c r="BC101" s="123"/>
      <c r="BD101" s="123"/>
      <c r="BE101" s="123"/>
      <c r="BF101" s="123"/>
      <c r="BG101" s="123"/>
      <c r="BH101" s="123"/>
      <c r="BI101" s="123"/>
      <c r="BJ101" s="123"/>
      <c r="BK101" s="123"/>
      <c r="BL101" s="123"/>
      <c r="BM101" s="123"/>
      <c r="BN101" s="123"/>
      <c r="BO101" s="123"/>
      <c r="BP101" s="123"/>
      <c r="BQ101" s="123"/>
      <c r="BR101" s="123"/>
      <c r="BS101" s="123"/>
      <c r="BT101" s="123"/>
      <c r="BU101" s="123"/>
      <c r="BV101" s="123"/>
      <c r="BW101" s="123"/>
      <c r="BX101" s="123"/>
      <c r="BY101" s="123"/>
      <c r="BZ101" s="123"/>
      <c r="CA101" s="123"/>
      <c r="CB101" s="123"/>
      <c r="CC101" s="123"/>
      <c r="CD101" s="123"/>
      <c r="CE101" s="123"/>
      <c r="CF101" s="123"/>
      <c r="CG101" s="123"/>
      <c r="CH101" s="123"/>
      <c r="CI101" s="123"/>
      <c r="CJ101" s="123"/>
      <c r="CK101" s="123"/>
      <c r="CL101" s="123"/>
      <c r="CM101" s="123"/>
      <c r="CN101" s="123"/>
      <c r="CO101" s="123"/>
      <c r="CP101" s="123"/>
      <c r="CQ101" s="123"/>
    </row>
    <row r="102" spans="1:95" s="101" customFormat="1" x14ac:dyDescent="0.25">
      <c r="A102" s="104"/>
      <c r="B102" s="104"/>
      <c r="C102" s="117"/>
      <c r="D102" s="102"/>
      <c r="E102" s="102"/>
      <c r="F102" s="102"/>
      <c r="G102" s="102"/>
      <c r="H102" s="102"/>
      <c r="I102" s="102"/>
      <c r="J102" s="123"/>
      <c r="K102" s="123"/>
      <c r="L102" s="123"/>
      <c r="M102" s="123"/>
      <c r="N102" s="123"/>
      <c r="O102" s="123"/>
      <c r="P102" s="123"/>
      <c r="Q102" s="123"/>
      <c r="R102" s="123"/>
      <c r="S102" s="123"/>
      <c r="T102" s="123"/>
      <c r="U102" s="123"/>
      <c r="V102" s="123"/>
      <c r="W102" s="123"/>
      <c r="X102" s="123"/>
      <c r="Y102" s="123"/>
      <c r="Z102" s="123"/>
      <c r="AA102" s="123"/>
      <c r="AB102" s="123"/>
      <c r="AC102" s="123"/>
      <c r="AD102" s="123"/>
      <c r="AE102" s="123"/>
      <c r="AF102" s="123"/>
      <c r="AG102" s="123"/>
      <c r="AH102" s="123"/>
      <c r="AI102" s="123"/>
      <c r="AJ102" s="123"/>
      <c r="AK102" s="123"/>
      <c r="AL102" s="123"/>
      <c r="AM102" s="123"/>
      <c r="AN102" s="123"/>
      <c r="AO102" s="123"/>
      <c r="AP102" s="123"/>
      <c r="AQ102" s="123"/>
      <c r="AR102" s="123"/>
      <c r="AS102" s="123"/>
      <c r="AT102" s="123"/>
      <c r="AU102" s="123"/>
      <c r="AV102" s="123"/>
      <c r="AW102" s="123"/>
      <c r="AX102" s="123"/>
      <c r="AY102" s="123"/>
      <c r="AZ102" s="123"/>
      <c r="BA102" s="123"/>
      <c r="BB102" s="123"/>
      <c r="BC102" s="123"/>
      <c r="BD102" s="123"/>
      <c r="BE102" s="123"/>
      <c r="BF102" s="123"/>
      <c r="BG102" s="123"/>
      <c r="BH102" s="123"/>
      <c r="BI102" s="123"/>
      <c r="BJ102" s="123"/>
      <c r="BK102" s="123"/>
      <c r="BL102" s="123"/>
      <c r="BM102" s="123"/>
      <c r="BN102" s="123"/>
      <c r="BO102" s="123"/>
      <c r="BP102" s="123"/>
      <c r="BQ102" s="123"/>
      <c r="BR102" s="123"/>
      <c r="BS102" s="123"/>
      <c r="BT102" s="123"/>
      <c r="BU102" s="123"/>
      <c r="BV102" s="123"/>
      <c r="BW102" s="123"/>
      <c r="BX102" s="123"/>
      <c r="BY102" s="123"/>
      <c r="BZ102" s="123"/>
      <c r="CA102" s="123"/>
      <c r="CB102" s="123"/>
      <c r="CC102" s="123"/>
      <c r="CD102" s="123"/>
      <c r="CE102" s="123"/>
      <c r="CF102" s="123"/>
      <c r="CG102" s="123"/>
      <c r="CH102" s="123"/>
      <c r="CI102" s="123"/>
      <c r="CJ102" s="123"/>
      <c r="CK102" s="123"/>
      <c r="CL102" s="123"/>
      <c r="CM102" s="123"/>
      <c r="CN102" s="123"/>
      <c r="CO102" s="123"/>
      <c r="CP102" s="123"/>
      <c r="CQ102" s="123"/>
    </row>
    <row r="103" spans="1:95" s="101" customFormat="1" x14ac:dyDescent="0.25">
      <c r="A103" s="104"/>
      <c r="B103" s="104"/>
      <c r="C103" s="117"/>
      <c r="D103" s="102"/>
      <c r="E103" s="102"/>
      <c r="F103" s="102"/>
      <c r="G103" s="102"/>
      <c r="H103" s="102"/>
      <c r="I103" s="102"/>
      <c r="J103" s="123"/>
      <c r="K103" s="123"/>
      <c r="L103" s="123"/>
      <c r="M103" s="123"/>
      <c r="N103" s="123"/>
      <c r="O103" s="123"/>
      <c r="P103" s="123"/>
      <c r="Q103" s="123"/>
      <c r="R103" s="123"/>
      <c r="S103" s="123"/>
      <c r="T103" s="123"/>
      <c r="U103" s="123"/>
      <c r="V103" s="123"/>
      <c r="W103" s="123"/>
      <c r="X103" s="123"/>
      <c r="Y103" s="123"/>
      <c r="Z103" s="123"/>
      <c r="AA103" s="123"/>
      <c r="AB103" s="123"/>
      <c r="AC103" s="123"/>
      <c r="AD103" s="123"/>
      <c r="AE103" s="123"/>
      <c r="AF103" s="123"/>
      <c r="AG103" s="123"/>
      <c r="AH103" s="123"/>
      <c r="AI103" s="123"/>
      <c r="AJ103" s="123"/>
      <c r="AK103" s="123"/>
      <c r="AL103" s="123"/>
      <c r="AM103" s="123"/>
      <c r="AN103" s="123"/>
      <c r="AO103" s="123"/>
      <c r="AP103" s="123"/>
      <c r="AQ103" s="123"/>
      <c r="AR103" s="123"/>
      <c r="AS103" s="123"/>
      <c r="AT103" s="123"/>
      <c r="AU103" s="123"/>
      <c r="AV103" s="123"/>
      <c r="AW103" s="123"/>
      <c r="AX103" s="123"/>
      <c r="AY103" s="123"/>
      <c r="AZ103" s="123"/>
      <c r="BA103" s="123"/>
      <c r="BB103" s="123"/>
      <c r="BC103" s="123"/>
      <c r="BD103" s="123"/>
      <c r="BE103" s="123"/>
      <c r="BF103" s="123"/>
      <c r="BG103" s="123"/>
      <c r="BH103" s="123"/>
      <c r="BI103" s="123"/>
      <c r="BJ103" s="123"/>
      <c r="BK103" s="123"/>
      <c r="BL103" s="123"/>
      <c r="BM103" s="123"/>
      <c r="BN103" s="123"/>
      <c r="BO103" s="123"/>
      <c r="BP103" s="123"/>
      <c r="BQ103" s="123"/>
      <c r="BR103" s="123"/>
      <c r="BS103" s="123"/>
      <c r="BT103" s="123"/>
      <c r="BU103" s="123"/>
      <c r="BV103" s="123"/>
      <c r="BW103" s="123"/>
      <c r="BX103" s="123"/>
      <c r="BY103" s="123"/>
      <c r="BZ103" s="123"/>
      <c r="CA103" s="123"/>
      <c r="CB103" s="123"/>
      <c r="CC103" s="123"/>
      <c r="CD103" s="123"/>
      <c r="CE103" s="123"/>
      <c r="CF103" s="123"/>
      <c r="CG103" s="123"/>
      <c r="CH103" s="123"/>
      <c r="CI103" s="123"/>
      <c r="CJ103" s="123"/>
      <c r="CK103" s="123"/>
      <c r="CL103" s="123"/>
      <c r="CM103" s="123"/>
      <c r="CN103" s="123"/>
      <c r="CO103" s="123"/>
      <c r="CP103" s="123"/>
      <c r="CQ103" s="123"/>
    </row>
    <row r="104" spans="1:95" s="101" customFormat="1" x14ac:dyDescent="0.25">
      <c r="A104" s="104"/>
      <c r="B104" s="104"/>
      <c r="C104" s="117"/>
      <c r="D104" s="102"/>
      <c r="E104" s="102"/>
      <c r="F104" s="102"/>
      <c r="G104" s="102"/>
      <c r="H104" s="102"/>
      <c r="I104" s="102"/>
      <c r="J104" s="123"/>
      <c r="K104" s="123"/>
      <c r="L104" s="123"/>
      <c r="M104" s="123"/>
      <c r="N104" s="123"/>
      <c r="O104" s="123"/>
      <c r="P104" s="123"/>
      <c r="Q104" s="123"/>
      <c r="R104" s="123"/>
      <c r="S104" s="123"/>
      <c r="T104" s="123"/>
      <c r="U104" s="123"/>
      <c r="V104" s="123"/>
      <c r="W104" s="123"/>
      <c r="X104" s="123"/>
      <c r="Y104" s="123"/>
      <c r="Z104" s="123"/>
      <c r="AA104" s="123"/>
      <c r="AB104" s="123"/>
      <c r="AC104" s="123"/>
      <c r="AD104" s="123"/>
      <c r="AE104" s="123"/>
      <c r="AF104" s="123"/>
      <c r="AG104" s="123"/>
      <c r="AH104" s="123"/>
      <c r="AI104" s="123"/>
      <c r="AJ104" s="123"/>
      <c r="AK104" s="123"/>
      <c r="AL104" s="123"/>
      <c r="AM104" s="123"/>
      <c r="AN104" s="123"/>
      <c r="AO104" s="123"/>
      <c r="AP104" s="123"/>
      <c r="AQ104" s="123"/>
      <c r="AR104" s="123"/>
      <c r="AS104" s="123"/>
      <c r="AT104" s="123"/>
      <c r="AU104" s="123"/>
      <c r="AV104" s="123"/>
      <c r="AW104" s="123"/>
      <c r="AX104" s="123"/>
      <c r="AY104" s="123"/>
      <c r="AZ104" s="123"/>
      <c r="BA104" s="123"/>
      <c r="BB104" s="123"/>
      <c r="BC104" s="123"/>
      <c r="BD104" s="123"/>
      <c r="BE104" s="123"/>
      <c r="BF104" s="123"/>
      <c r="BG104" s="123"/>
      <c r="BH104" s="123"/>
      <c r="BI104" s="123"/>
      <c r="BJ104" s="123"/>
      <c r="BK104" s="123"/>
      <c r="BL104" s="123"/>
      <c r="BM104" s="123"/>
      <c r="BN104" s="123"/>
      <c r="BO104" s="123"/>
      <c r="BP104" s="123"/>
      <c r="BQ104" s="123"/>
      <c r="BR104" s="123"/>
      <c r="BS104" s="123"/>
      <c r="BT104" s="123"/>
      <c r="BU104" s="123"/>
      <c r="BV104" s="123"/>
      <c r="BW104" s="123"/>
      <c r="BX104" s="123"/>
      <c r="BY104" s="123"/>
      <c r="BZ104" s="123"/>
      <c r="CA104" s="123"/>
      <c r="CB104" s="123"/>
      <c r="CC104" s="123"/>
      <c r="CD104" s="123"/>
      <c r="CE104" s="123"/>
      <c r="CF104" s="123"/>
      <c r="CG104" s="123"/>
      <c r="CH104" s="123"/>
      <c r="CI104" s="123"/>
      <c r="CJ104" s="123"/>
      <c r="CK104" s="123"/>
      <c r="CL104" s="123"/>
      <c r="CM104" s="123"/>
      <c r="CN104" s="123"/>
      <c r="CO104" s="123"/>
      <c r="CP104" s="123"/>
      <c r="CQ104" s="123"/>
    </row>
    <row r="105" spans="1:95" s="101" customFormat="1" x14ac:dyDescent="0.25">
      <c r="A105" s="104"/>
      <c r="B105" s="104"/>
      <c r="C105" s="117"/>
      <c r="D105" s="102"/>
      <c r="E105" s="102"/>
      <c r="F105" s="102"/>
      <c r="G105" s="102"/>
      <c r="H105" s="102"/>
      <c r="I105" s="102"/>
      <c r="J105" s="123"/>
      <c r="K105" s="123"/>
      <c r="L105" s="123"/>
      <c r="M105" s="123"/>
      <c r="N105" s="123"/>
      <c r="O105" s="123"/>
      <c r="P105" s="123"/>
      <c r="Q105" s="123"/>
      <c r="R105" s="123"/>
      <c r="S105" s="123"/>
      <c r="T105" s="123"/>
      <c r="U105" s="123"/>
      <c r="V105" s="123"/>
      <c r="W105" s="123"/>
      <c r="X105" s="123"/>
      <c r="Y105" s="123"/>
      <c r="Z105" s="123"/>
      <c r="AA105" s="123"/>
      <c r="AB105" s="123"/>
      <c r="AC105" s="123"/>
      <c r="AD105" s="123"/>
      <c r="AE105" s="123"/>
      <c r="AF105" s="123"/>
      <c r="AG105" s="123"/>
      <c r="AH105" s="123"/>
      <c r="AI105" s="123"/>
      <c r="AJ105" s="123"/>
      <c r="AK105" s="123"/>
      <c r="AL105" s="123"/>
      <c r="AM105" s="123"/>
      <c r="AN105" s="123"/>
      <c r="AO105" s="123"/>
      <c r="AP105" s="123"/>
      <c r="AQ105" s="123"/>
      <c r="AR105" s="123"/>
      <c r="AS105" s="123"/>
      <c r="AT105" s="123"/>
      <c r="AU105" s="123"/>
      <c r="AV105" s="123"/>
      <c r="AW105" s="123"/>
      <c r="AX105" s="123"/>
      <c r="AY105" s="123"/>
      <c r="AZ105" s="123"/>
      <c r="BA105" s="123"/>
      <c r="BB105" s="123"/>
      <c r="BC105" s="123"/>
      <c r="BD105" s="123"/>
      <c r="BE105" s="123"/>
      <c r="BF105" s="123"/>
      <c r="BG105" s="123"/>
      <c r="BH105" s="123"/>
      <c r="BI105" s="123"/>
      <c r="BJ105" s="123"/>
      <c r="BK105" s="123"/>
      <c r="BL105" s="123"/>
      <c r="BM105" s="123"/>
      <c r="BN105" s="123"/>
      <c r="BO105" s="123"/>
      <c r="BP105" s="123"/>
      <c r="BQ105" s="123"/>
      <c r="BR105" s="123"/>
      <c r="BS105" s="123"/>
      <c r="BT105" s="123"/>
      <c r="BU105" s="123"/>
      <c r="BV105" s="123"/>
      <c r="BW105" s="123"/>
      <c r="BX105" s="123"/>
      <c r="BY105" s="123"/>
      <c r="BZ105" s="123"/>
      <c r="CA105" s="123"/>
      <c r="CB105" s="123"/>
      <c r="CC105" s="123"/>
      <c r="CD105" s="123"/>
      <c r="CE105" s="123"/>
      <c r="CF105" s="123"/>
      <c r="CG105" s="123"/>
      <c r="CH105" s="123"/>
      <c r="CI105" s="123"/>
      <c r="CJ105" s="123"/>
      <c r="CK105" s="123"/>
      <c r="CL105" s="123"/>
      <c r="CM105" s="123"/>
      <c r="CN105" s="123"/>
      <c r="CO105" s="123"/>
      <c r="CP105" s="123"/>
      <c r="CQ105" s="123"/>
    </row>
    <row r="106" spans="1:95" s="101" customFormat="1" x14ac:dyDescent="0.25">
      <c r="A106" s="104"/>
      <c r="B106" s="104"/>
      <c r="C106" s="117"/>
      <c r="D106" s="102"/>
      <c r="E106" s="102"/>
      <c r="F106" s="102"/>
      <c r="G106" s="102"/>
      <c r="H106" s="102"/>
      <c r="I106" s="102"/>
      <c r="J106" s="123"/>
      <c r="K106" s="123"/>
      <c r="L106" s="123"/>
      <c r="M106" s="123"/>
      <c r="N106" s="123"/>
      <c r="O106" s="123"/>
      <c r="P106" s="123"/>
      <c r="Q106" s="123"/>
      <c r="R106" s="123"/>
      <c r="S106" s="123"/>
      <c r="T106" s="123"/>
      <c r="U106" s="123"/>
      <c r="V106" s="123"/>
      <c r="W106" s="123"/>
      <c r="X106" s="123"/>
      <c r="Y106" s="123"/>
      <c r="Z106" s="123"/>
      <c r="AA106" s="123"/>
      <c r="AB106" s="123"/>
      <c r="AC106" s="123"/>
      <c r="AD106" s="123"/>
      <c r="AE106" s="123"/>
      <c r="AF106" s="123"/>
      <c r="AG106" s="123"/>
      <c r="AH106" s="123"/>
      <c r="AI106" s="123"/>
      <c r="AJ106" s="123"/>
      <c r="AK106" s="123"/>
      <c r="AL106" s="123"/>
      <c r="AM106" s="123"/>
      <c r="AN106" s="123"/>
      <c r="AO106" s="123"/>
      <c r="AP106" s="123"/>
      <c r="AQ106" s="123"/>
      <c r="AR106" s="123"/>
      <c r="AS106" s="123"/>
      <c r="AT106" s="123"/>
      <c r="AU106" s="123"/>
      <c r="AV106" s="123"/>
      <c r="AW106" s="123"/>
      <c r="AX106" s="123"/>
      <c r="AY106" s="123"/>
      <c r="AZ106" s="123"/>
      <c r="BA106" s="123"/>
      <c r="BB106" s="123"/>
      <c r="BC106" s="123"/>
      <c r="BD106" s="123"/>
      <c r="BE106" s="123"/>
      <c r="BF106" s="123"/>
      <c r="BG106" s="123"/>
      <c r="BH106" s="123"/>
      <c r="BI106" s="123"/>
      <c r="BJ106" s="123"/>
      <c r="BK106" s="123"/>
      <c r="BL106" s="123"/>
      <c r="BM106" s="123"/>
      <c r="BN106" s="123"/>
      <c r="BO106" s="123"/>
      <c r="BP106" s="123"/>
      <c r="BQ106" s="123"/>
      <c r="BR106" s="123"/>
      <c r="BS106" s="123"/>
      <c r="BT106" s="123"/>
      <c r="BU106" s="123"/>
      <c r="BV106" s="123"/>
      <c r="BW106" s="123"/>
      <c r="BX106" s="123"/>
      <c r="BY106" s="123"/>
      <c r="BZ106" s="123"/>
      <c r="CA106" s="123"/>
      <c r="CB106" s="123"/>
      <c r="CC106" s="123"/>
      <c r="CD106" s="123"/>
      <c r="CE106" s="123"/>
      <c r="CF106" s="123"/>
      <c r="CG106" s="123"/>
      <c r="CH106" s="123"/>
      <c r="CI106" s="123"/>
      <c r="CJ106" s="123"/>
      <c r="CK106" s="123"/>
      <c r="CL106" s="123"/>
      <c r="CM106" s="123"/>
      <c r="CN106" s="123"/>
      <c r="CO106" s="123"/>
      <c r="CP106" s="123"/>
      <c r="CQ106" s="123"/>
    </row>
    <row r="107" spans="1:95" s="101" customFormat="1" x14ac:dyDescent="0.25">
      <c r="A107" s="104"/>
      <c r="B107" s="104"/>
      <c r="C107" s="117"/>
      <c r="D107" s="102"/>
      <c r="E107" s="102"/>
      <c r="F107" s="102"/>
      <c r="G107" s="102"/>
      <c r="H107" s="102"/>
      <c r="I107" s="102"/>
      <c r="J107" s="123"/>
      <c r="K107" s="123"/>
      <c r="L107" s="123"/>
      <c r="M107" s="123"/>
      <c r="N107" s="123"/>
      <c r="O107" s="123"/>
      <c r="P107" s="123"/>
      <c r="Q107" s="123"/>
      <c r="R107" s="123"/>
      <c r="S107" s="123"/>
      <c r="T107" s="123"/>
      <c r="U107" s="123"/>
      <c r="V107" s="123"/>
      <c r="W107" s="123"/>
      <c r="X107" s="123"/>
      <c r="Y107" s="123"/>
      <c r="Z107" s="123"/>
      <c r="AA107" s="123"/>
      <c r="AB107" s="123"/>
      <c r="AC107" s="123"/>
      <c r="AD107" s="123"/>
      <c r="AE107" s="123"/>
      <c r="AF107" s="123"/>
      <c r="AG107" s="123"/>
      <c r="AH107" s="123"/>
      <c r="AI107" s="123"/>
      <c r="AJ107" s="123"/>
      <c r="AK107" s="123"/>
      <c r="AL107" s="123"/>
      <c r="AM107" s="123"/>
      <c r="AN107" s="123"/>
      <c r="AO107" s="123"/>
      <c r="AP107" s="123"/>
      <c r="AQ107" s="123"/>
      <c r="AR107" s="123"/>
      <c r="AS107" s="123"/>
      <c r="AT107" s="123"/>
      <c r="AU107" s="123"/>
      <c r="AV107" s="123"/>
      <c r="AW107" s="123"/>
      <c r="AX107" s="123"/>
      <c r="AY107" s="123"/>
      <c r="AZ107" s="123"/>
      <c r="BA107" s="123"/>
      <c r="BB107" s="123"/>
      <c r="BC107" s="123"/>
      <c r="BD107" s="123"/>
      <c r="BE107" s="123"/>
      <c r="BF107" s="123"/>
      <c r="BG107" s="123"/>
      <c r="BH107" s="123"/>
      <c r="BI107" s="123"/>
      <c r="BJ107" s="123"/>
      <c r="BK107" s="123"/>
      <c r="BL107" s="123"/>
      <c r="BM107" s="123"/>
      <c r="BN107" s="123"/>
      <c r="BO107" s="123"/>
      <c r="BP107" s="123"/>
      <c r="BQ107" s="123"/>
      <c r="BR107" s="123"/>
      <c r="BS107" s="123"/>
      <c r="BT107" s="123"/>
      <c r="BU107" s="123"/>
      <c r="BV107" s="123"/>
      <c r="BW107" s="123"/>
      <c r="BX107" s="123"/>
      <c r="BY107" s="123"/>
      <c r="BZ107" s="123"/>
      <c r="CA107" s="123"/>
      <c r="CB107" s="123"/>
      <c r="CC107" s="123"/>
      <c r="CD107" s="123"/>
      <c r="CE107" s="123"/>
      <c r="CF107" s="123"/>
      <c r="CG107" s="123"/>
      <c r="CH107" s="123"/>
      <c r="CI107" s="123"/>
      <c r="CJ107" s="123"/>
      <c r="CK107" s="123"/>
      <c r="CL107" s="123"/>
      <c r="CM107" s="123"/>
      <c r="CN107" s="123"/>
      <c r="CO107" s="123"/>
      <c r="CP107" s="123"/>
      <c r="CQ107" s="123"/>
    </row>
    <row r="108" spans="1:95" s="101" customFormat="1" x14ac:dyDescent="0.25">
      <c r="A108" s="104"/>
      <c r="B108" s="104"/>
      <c r="C108" s="117"/>
      <c r="D108" s="102"/>
      <c r="E108" s="102"/>
      <c r="F108" s="102"/>
      <c r="G108" s="102"/>
      <c r="H108" s="102"/>
      <c r="I108" s="102"/>
      <c r="J108" s="123"/>
      <c r="K108" s="123"/>
      <c r="L108" s="123"/>
      <c r="M108" s="123"/>
      <c r="N108" s="123"/>
      <c r="O108" s="123"/>
      <c r="P108" s="123"/>
      <c r="Q108" s="123"/>
      <c r="R108" s="123"/>
      <c r="S108" s="123"/>
      <c r="T108" s="123"/>
      <c r="U108" s="123"/>
      <c r="V108" s="123"/>
      <c r="W108" s="123"/>
      <c r="X108" s="123"/>
      <c r="Y108" s="123"/>
      <c r="Z108" s="123"/>
      <c r="AA108" s="123"/>
      <c r="AB108" s="123"/>
      <c r="AC108" s="123"/>
      <c r="AD108" s="123"/>
      <c r="AE108" s="123"/>
      <c r="AF108" s="123"/>
      <c r="AG108" s="123"/>
      <c r="AH108" s="123"/>
      <c r="AI108" s="123"/>
      <c r="AJ108" s="123"/>
      <c r="AK108" s="123"/>
      <c r="AL108" s="123"/>
      <c r="AM108" s="123"/>
      <c r="AN108" s="123"/>
      <c r="AO108" s="123"/>
      <c r="AP108" s="123"/>
      <c r="AQ108" s="123"/>
      <c r="AR108" s="123"/>
      <c r="AS108" s="123"/>
      <c r="AT108" s="123"/>
      <c r="AU108" s="123"/>
      <c r="AV108" s="123"/>
      <c r="AW108" s="123"/>
      <c r="AX108" s="123"/>
      <c r="AY108" s="123"/>
      <c r="AZ108" s="123"/>
      <c r="BA108" s="123"/>
      <c r="BB108" s="123"/>
      <c r="BC108" s="123"/>
      <c r="BD108" s="123"/>
      <c r="BE108" s="123"/>
      <c r="BF108" s="123"/>
      <c r="BG108" s="123"/>
      <c r="BH108" s="123"/>
      <c r="BI108" s="123"/>
      <c r="BJ108" s="123"/>
      <c r="BK108" s="123"/>
      <c r="BL108" s="123"/>
      <c r="BM108" s="123"/>
      <c r="BN108" s="123"/>
      <c r="BO108" s="123"/>
      <c r="BP108" s="123"/>
      <c r="BQ108" s="123"/>
      <c r="BR108" s="123"/>
      <c r="BS108" s="123"/>
      <c r="BT108" s="123"/>
      <c r="BU108" s="123"/>
      <c r="BV108" s="123"/>
      <c r="BW108" s="123"/>
      <c r="BX108" s="123"/>
      <c r="BY108" s="123"/>
      <c r="BZ108" s="123"/>
      <c r="CA108" s="123"/>
      <c r="CB108" s="123"/>
      <c r="CC108" s="123"/>
      <c r="CD108" s="123"/>
      <c r="CE108" s="123"/>
      <c r="CF108" s="123"/>
      <c r="CG108" s="123"/>
      <c r="CH108" s="123"/>
      <c r="CI108" s="123"/>
      <c r="CJ108" s="123"/>
      <c r="CK108" s="123"/>
      <c r="CL108" s="123"/>
      <c r="CM108" s="123"/>
      <c r="CN108" s="123"/>
      <c r="CO108" s="123"/>
      <c r="CP108" s="123"/>
      <c r="CQ108" s="123"/>
    </row>
    <row r="109" spans="1:95" s="101" customFormat="1" x14ac:dyDescent="0.25">
      <c r="A109" s="104"/>
      <c r="B109" s="104"/>
      <c r="C109" s="117"/>
      <c r="D109" s="102"/>
      <c r="E109" s="102"/>
      <c r="F109" s="102"/>
      <c r="G109" s="102"/>
      <c r="H109" s="102"/>
      <c r="I109" s="102"/>
      <c r="J109" s="123"/>
      <c r="K109" s="123"/>
      <c r="L109" s="123"/>
      <c r="M109" s="123"/>
      <c r="N109" s="123"/>
      <c r="O109" s="123"/>
      <c r="P109" s="123"/>
      <c r="Q109" s="123"/>
      <c r="R109" s="123"/>
      <c r="S109" s="123"/>
      <c r="T109" s="123"/>
      <c r="U109" s="123"/>
      <c r="V109" s="123"/>
      <c r="W109" s="123"/>
      <c r="X109" s="123"/>
      <c r="Y109" s="123"/>
      <c r="Z109" s="123"/>
      <c r="AA109" s="123"/>
      <c r="AB109" s="123"/>
      <c r="AC109" s="123"/>
      <c r="AD109" s="123"/>
      <c r="AE109" s="123"/>
      <c r="AF109" s="123"/>
      <c r="AG109" s="123"/>
      <c r="AH109" s="123"/>
      <c r="AI109" s="123"/>
      <c r="AJ109" s="123"/>
      <c r="AK109" s="123"/>
      <c r="AL109" s="123"/>
      <c r="AM109" s="123"/>
      <c r="AN109" s="123"/>
      <c r="AO109" s="123"/>
      <c r="AP109" s="123"/>
      <c r="AQ109" s="123"/>
      <c r="AR109" s="123"/>
      <c r="AS109" s="123"/>
      <c r="AT109" s="123"/>
      <c r="AU109" s="123"/>
      <c r="AV109" s="123"/>
      <c r="AW109" s="123"/>
      <c r="AX109" s="123"/>
      <c r="AY109" s="123"/>
      <c r="AZ109" s="123"/>
      <c r="BA109" s="123"/>
      <c r="BB109" s="123"/>
      <c r="BC109" s="123"/>
      <c r="BD109" s="123"/>
      <c r="BE109" s="123"/>
      <c r="BF109" s="123"/>
      <c r="BG109" s="123"/>
      <c r="BH109" s="123"/>
      <c r="BI109" s="123"/>
      <c r="BJ109" s="123"/>
      <c r="BK109" s="123"/>
      <c r="BL109" s="123"/>
      <c r="BM109" s="123"/>
      <c r="BN109" s="123"/>
      <c r="BO109" s="123"/>
      <c r="BP109" s="123"/>
      <c r="BQ109" s="123"/>
      <c r="BR109" s="123"/>
      <c r="BS109" s="123"/>
      <c r="BT109" s="123"/>
      <c r="BU109" s="123"/>
      <c r="BV109" s="123"/>
      <c r="BW109" s="123"/>
      <c r="BX109" s="123"/>
      <c r="BY109" s="123"/>
      <c r="BZ109" s="123"/>
      <c r="CA109" s="123"/>
      <c r="CB109" s="123"/>
      <c r="CC109" s="123"/>
      <c r="CD109" s="123"/>
      <c r="CE109" s="123"/>
      <c r="CF109" s="123"/>
      <c r="CG109" s="123"/>
      <c r="CH109" s="123"/>
      <c r="CI109" s="123"/>
      <c r="CJ109" s="123"/>
      <c r="CK109" s="123"/>
      <c r="CL109" s="123"/>
      <c r="CM109" s="123"/>
      <c r="CN109" s="123"/>
      <c r="CO109" s="123"/>
      <c r="CP109" s="123"/>
      <c r="CQ109" s="123"/>
    </row>
    <row r="110" spans="1:95" s="101" customFormat="1" x14ac:dyDescent="0.25">
      <c r="A110" s="104"/>
      <c r="B110" s="104"/>
      <c r="C110" s="117"/>
      <c r="D110" s="102"/>
      <c r="E110" s="102"/>
      <c r="F110" s="102"/>
      <c r="G110" s="102"/>
      <c r="H110" s="102"/>
      <c r="I110" s="102"/>
      <c r="J110" s="123"/>
      <c r="K110" s="123"/>
      <c r="L110" s="123"/>
      <c r="M110" s="123"/>
      <c r="N110" s="123"/>
      <c r="O110" s="123"/>
      <c r="P110" s="123"/>
      <c r="Q110" s="123"/>
      <c r="R110" s="123"/>
      <c r="S110" s="123"/>
      <c r="T110" s="123"/>
      <c r="U110" s="123"/>
      <c r="V110" s="123"/>
      <c r="W110" s="123"/>
      <c r="X110" s="123"/>
      <c r="Y110" s="123"/>
      <c r="Z110" s="123"/>
      <c r="AA110" s="123"/>
      <c r="AB110" s="123"/>
      <c r="AC110" s="123"/>
      <c r="AD110" s="123"/>
      <c r="AE110" s="123"/>
      <c r="AF110" s="123"/>
      <c r="AG110" s="123"/>
      <c r="AH110" s="123"/>
      <c r="AI110" s="123"/>
      <c r="AJ110" s="123"/>
      <c r="AK110" s="123"/>
      <c r="AL110" s="123"/>
      <c r="AM110" s="123"/>
      <c r="AN110" s="123"/>
      <c r="AO110" s="123"/>
      <c r="AP110" s="123"/>
      <c r="AQ110" s="123"/>
      <c r="AR110" s="123"/>
      <c r="AS110" s="123"/>
      <c r="AT110" s="123"/>
      <c r="AU110" s="123"/>
      <c r="AV110" s="123"/>
      <c r="AW110" s="123"/>
      <c r="AX110" s="123"/>
      <c r="AY110" s="123"/>
      <c r="AZ110" s="123"/>
      <c r="BA110" s="123"/>
      <c r="BB110" s="123"/>
      <c r="BC110" s="123"/>
      <c r="BD110" s="123"/>
      <c r="BE110" s="123"/>
      <c r="BF110" s="123"/>
      <c r="BG110" s="123"/>
      <c r="BH110" s="123"/>
      <c r="BI110" s="123"/>
      <c r="BJ110" s="123"/>
      <c r="BK110" s="123"/>
      <c r="BL110" s="123"/>
      <c r="BM110" s="123"/>
      <c r="BN110" s="123"/>
      <c r="BO110" s="123"/>
      <c r="BP110" s="123"/>
      <c r="BQ110" s="123"/>
      <c r="BR110" s="123"/>
      <c r="BS110" s="123"/>
      <c r="BT110" s="123"/>
      <c r="BU110" s="123"/>
      <c r="BV110" s="123"/>
      <c r="BW110" s="123"/>
      <c r="BX110" s="123"/>
      <c r="BY110" s="123"/>
      <c r="BZ110" s="123"/>
      <c r="CA110" s="123"/>
      <c r="CB110" s="123"/>
      <c r="CC110" s="123"/>
      <c r="CD110" s="123"/>
      <c r="CE110" s="123"/>
      <c r="CF110" s="123"/>
      <c r="CG110" s="123"/>
      <c r="CH110" s="123"/>
      <c r="CI110" s="123"/>
      <c r="CJ110" s="123"/>
      <c r="CK110" s="123"/>
      <c r="CL110" s="123"/>
      <c r="CM110" s="123"/>
      <c r="CN110" s="123"/>
      <c r="CO110" s="123"/>
      <c r="CP110" s="123"/>
      <c r="CQ110" s="123"/>
    </row>
    <row r="111" spans="1:95" s="101" customFormat="1" x14ac:dyDescent="0.25">
      <c r="A111" s="104"/>
      <c r="B111" s="104"/>
      <c r="C111" s="117"/>
      <c r="D111" s="102"/>
      <c r="E111" s="102"/>
      <c r="F111" s="102"/>
      <c r="G111" s="102"/>
      <c r="H111" s="102"/>
      <c r="I111" s="102"/>
      <c r="J111" s="123"/>
      <c r="K111" s="123"/>
      <c r="L111" s="123"/>
      <c r="M111" s="123"/>
      <c r="N111" s="123"/>
      <c r="O111" s="123"/>
      <c r="P111" s="123"/>
      <c r="Q111" s="123"/>
      <c r="R111" s="123"/>
      <c r="S111" s="123"/>
      <c r="T111" s="123"/>
      <c r="U111" s="123"/>
      <c r="V111" s="123"/>
      <c r="W111" s="123"/>
      <c r="X111" s="123"/>
      <c r="Y111" s="123"/>
      <c r="Z111" s="123"/>
      <c r="AA111" s="123"/>
      <c r="AB111" s="123"/>
      <c r="AC111" s="123"/>
      <c r="AD111" s="123"/>
      <c r="AE111" s="123"/>
      <c r="AF111" s="123"/>
      <c r="AG111" s="123"/>
      <c r="AH111" s="123"/>
      <c r="AI111" s="123"/>
      <c r="AJ111" s="123"/>
      <c r="AK111" s="123"/>
      <c r="AL111" s="123"/>
      <c r="AM111" s="123"/>
      <c r="AN111" s="123"/>
      <c r="AO111" s="123"/>
      <c r="AP111" s="123"/>
      <c r="AQ111" s="123"/>
      <c r="AR111" s="123"/>
      <c r="AS111" s="123"/>
      <c r="AT111" s="123"/>
      <c r="AU111" s="123"/>
      <c r="AV111" s="123"/>
      <c r="AW111" s="123"/>
      <c r="AX111" s="123"/>
      <c r="AY111" s="123"/>
      <c r="AZ111" s="123"/>
      <c r="BA111" s="123"/>
      <c r="BB111" s="123"/>
      <c r="BC111" s="123"/>
      <c r="BD111" s="123"/>
      <c r="BE111" s="123"/>
      <c r="BF111" s="123"/>
      <c r="BG111" s="123"/>
      <c r="BH111" s="123"/>
      <c r="BI111" s="123"/>
      <c r="BJ111" s="123"/>
      <c r="BK111" s="123"/>
      <c r="BL111" s="123"/>
      <c r="BM111" s="123"/>
      <c r="BN111" s="123"/>
      <c r="BO111" s="123"/>
      <c r="BP111" s="123"/>
      <c r="BQ111" s="123"/>
      <c r="BR111" s="123"/>
      <c r="BS111" s="123"/>
      <c r="BT111" s="123"/>
      <c r="BU111" s="123"/>
      <c r="BV111" s="123"/>
      <c r="BW111" s="123"/>
      <c r="BX111" s="123"/>
      <c r="BY111" s="123"/>
      <c r="BZ111" s="123"/>
      <c r="CA111" s="123"/>
      <c r="CB111" s="123"/>
      <c r="CC111" s="123"/>
      <c r="CD111" s="123"/>
      <c r="CE111" s="123"/>
      <c r="CF111" s="123"/>
      <c r="CG111" s="123"/>
      <c r="CH111" s="123"/>
      <c r="CI111" s="123"/>
      <c r="CJ111" s="123"/>
      <c r="CK111" s="123"/>
      <c r="CL111" s="123"/>
      <c r="CM111" s="123"/>
      <c r="CN111" s="123"/>
      <c r="CO111" s="123"/>
      <c r="CP111" s="123"/>
      <c r="CQ111" s="123"/>
    </row>
    <row r="112" spans="1:95" s="101" customFormat="1" x14ac:dyDescent="0.25">
      <c r="A112" s="104"/>
      <c r="B112" s="104"/>
      <c r="C112" s="117"/>
      <c r="D112" s="102"/>
      <c r="E112" s="102"/>
      <c r="F112" s="102"/>
      <c r="G112" s="102"/>
      <c r="H112" s="102"/>
      <c r="I112" s="102"/>
      <c r="J112" s="123"/>
      <c r="K112" s="123"/>
      <c r="L112" s="123"/>
      <c r="M112" s="123"/>
      <c r="N112" s="123"/>
      <c r="O112" s="123"/>
      <c r="P112" s="123"/>
      <c r="Q112" s="123"/>
      <c r="R112" s="123"/>
      <c r="S112" s="123"/>
      <c r="T112" s="123"/>
      <c r="U112" s="123"/>
      <c r="V112" s="123"/>
      <c r="W112" s="123"/>
      <c r="X112" s="123"/>
      <c r="Y112" s="123"/>
      <c r="Z112" s="123"/>
      <c r="AA112" s="123"/>
      <c r="AB112" s="123"/>
      <c r="AC112" s="123"/>
      <c r="AD112" s="123"/>
      <c r="AE112" s="123"/>
      <c r="AF112" s="123"/>
      <c r="AG112" s="123"/>
      <c r="AH112" s="123"/>
      <c r="AI112" s="123"/>
      <c r="AJ112" s="123"/>
      <c r="AK112" s="123"/>
      <c r="AL112" s="123"/>
      <c r="AM112" s="123"/>
      <c r="AN112" s="123"/>
      <c r="AO112" s="123"/>
      <c r="AP112" s="123"/>
      <c r="AQ112" s="123"/>
      <c r="AR112" s="123"/>
      <c r="AS112" s="123"/>
      <c r="AT112" s="123"/>
      <c r="AU112" s="123"/>
      <c r="AV112" s="123"/>
      <c r="AW112" s="123"/>
      <c r="AX112" s="123"/>
      <c r="AY112" s="123"/>
      <c r="AZ112" s="123"/>
      <c r="BA112" s="123"/>
      <c r="BB112" s="123"/>
      <c r="BC112" s="123"/>
      <c r="BD112" s="123"/>
      <c r="BE112" s="123"/>
      <c r="BF112" s="123"/>
      <c r="BG112" s="123"/>
      <c r="BH112" s="123"/>
      <c r="BI112" s="123"/>
      <c r="BJ112" s="123"/>
      <c r="BK112" s="123"/>
      <c r="BL112" s="123"/>
      <c r="BM112" s="123"/>
      <c r="BN112" s="123"/>
      <c r="BO112" s="123"/>
      <c r="BP112" s="123"/>
      <c r="BQ112" s="123"/>
      <c r="BR112" s="123"/>
      <c r="BS112" s="123"/>
      <c r="BT112" s="123"/>
      <c r="BU112" s="123"/>
      <c r="BV112" s="123"/>
      <c r="BW112" s="123"/>
      <c r="BX112" s="123"/>
      <c r="BY112" s="123"/>
      <c r="BZ112" s="123"/>
      <c r="CA112" s="123"/>
      <c r="CB112" s="123"/>
      <c r="CC112" s="123"/>
      <c r="CD112" s="123"/>
      <c r="CE112" s="123"/>
      <c r="CF112" s="123"/>
      <c r="CG112" s="123"/>
      <c r="CH112" s="123"/>
      <c r="CI112" s="123"/>
      <c r="CJ112" s="123"/>
      <c r="CK112" s="123"/>
      <c r="CL112" s="123"/>
      <c r="CM112" s="123"/>
      <c r="CN112" s="123"/>
      <c r="CO112" s="123"/>
      <c r="CP112" s="123"/>
      <c r="CQ112" s="123"/>
    </row>
    <row r="113" spans="1:95" s="101" customFormat="1" x14ac:dyDescent="0.25">
      <c r="A113" s="104"/>
      <c r="B113" s="104"/>
      <c r="C113" s="117"/>
      <c r="D113" s="102"/>
      <c r="E113" s="102"/>
      <c r="F113" s="102"/>
      <c r="G113" s="102"/>
      <c r="H113" s="102"/>
      <c r="I113" s="102"/>
      <c r="J113" s="123"/>
      <c r="K113" s="123"/>
      <c r="L113" s="123"/>
      <c r="M113" s="123"/>
      <c r="N113" s="123"/>
      <c r="O113" s="123"/>
      <c r="P113" s="123"/>
      <c r="Q113" s="123"/>
      <c r="R113" s="123"/>
      <c r="S113" s="123"/>
      <c r="T113" s="123"/>
      <c r="U113" s="123"/>
      <c r="V113" s="123"/>
      <c r="W113" s="123"/>
      <c r="X113" s="123"/>
      <c r="Y113" s="123"/>
      <c r="Z113" s="123"/>
      <c r="AA113" s="123"/>
      <c r="AB113" s="123"/>
      <c r="AC113" s="123"/>
      <c r="AD113" s="123"/>
      <c r="AE113" s="123"/>
      <c r="AF113" s="123"/>
      <c r="AG113" s="123"/>
      <c r="AH113" s="123"/>
      <c r="AI113" s="123"/>
      <c r="AJ113" s="123"/>
      <c r="AK113" s="123"/>
      <c r="AL113" s="123"/>
      <c r="AM113" s="123"/>
      <c r="AN113" s="123"/>
      <c r="AO113" s="123"/>
      <c r="AP113" s="123"/>
      <c r="AQ113" s="123"/>
      <c r="AR113" s="123"/>
      <c r="AS113" s="123"/>
      <c r="AT113" s="123"/>
      <c r="AU113" s="123"/>
      <c r="AV113" s="123"/>
      <c r="AW113" s="123"/>
      <c r="AX113" s="123"/>
      <c r="AY113" s="123"/>
      <c r="AZ113" s="123"/>
      <c r="BA113" s="123"/>
      <c r="BB113" s="123"/>
      <c r="BC113" s="123"/>
      <c r="BD113" s="123"/>
      <c r="BE113" s="123"/>
      <c r="BF113" s="123"/>
      <c r="BG113" s="123"/>
      <c r="BH113" s="123"/>
      <c r="BI113" s="123"/>
      <c r="BJ113" s="123"/>
      <c r="BK113" s="123"/>
      <c r="BL113" s="123"/>
      <c r="BM113" s="123"/>
      <c r="BN113" s="123"/>
      <c r="BO113" s="123"/>
      <c r="BP113" s="123"/>
      <c r="BQ113" s="123"/>
      <c r="BR113" s="123"/>
      <c r="BS113" s="123"/>
      <c r="BT113" s="123"/>
      <c r="BU113" s="123"/>
      <c r="BV113" s="123"/>
      <c r="BW113" s="123"/>
      <c r="BX113" s="123"/>
      <c r="BY113" s="123"/>
      <c r="BZ113" s="123"/>
      <c r="CA113" s="123"/>
      <c r="CB113" s="123"/>
      <c r="CC113" s="123"/>
      <c r="CD113" s="123"/>
      <c r="CE113" s="123"/>
      <c r="CF113" s="123"/>
      <c r="CG113" s="123"/>
      <c r="CH113" s="123"/>
      <c r="CI113" s="123"/>
      <c r="CJ113" s="123"/>
      <c r="CK113" s="123"/>
      <c r="CL113" s="123"/>
      <c r="CM113" s="123"/>
      <c r="CN113" s="123"/>
      <c r="CO113" s="123"/>
      <c r="CP113" s="123"/>
      <c r="CQ113" s="123"/>
    </row>
    <row r="114" spans="1:95" s="101" customFormat="1" x14ac:dyDescent="0.25">
      <c r="A114" s="104"/>
      <c r="B114" s="104"/>
      <c r="C114" s="117"/>
      <c r="D114" s="102"/>
      <c r="E114" s="102"/>
      <c r="F114" s="102"/>
      <c r="G114" s="102"/>
      <c r="H114" s="102"/>
      <c r="I114" s="102"/>
      <c r="J114" s="123"/>
      <c r="K114" s="123"/>
      <c r="L114" s="123"/>
      <c r="M114" s="123"/>
      <c r="N114" s="123"/>
      <c r="O114" s="123"/>
      <c r="P114" s="123"/>
      <c r="Q114" s="123"/>
      <c r="R114" s="123"/>
      <c r="S114" s="123"/>
      <c r="T114" s="123"/>
      <c r="U114" s="123"/>
      <c r="V114" s="123"/>
      <c r="W114" s="123"/>
      <c r="X114" s="123"/>
      <c r="Y114" s="123"/>
      <c r="Z114" s="123"/>
      <c r="AA114" s="123"/>
      <c r="AB114" s="123"/>
      <c r="AC114" s="123"/>
      <c r="AD114" s="123"/>
      <c r="AE114" s="123"/>
      <c r="AF114" s="123"/>
      <c r="AG114" s="123"/>
      <c r="AH114" s="123"/>
      <c r="AI114" s="123"/>
      <c r="AJ114" s="123"/>
      <c r="AK114" s="123"/>
      <c r="AL114" s="123"/>
      <c r="AM114" s="123"/>
      <c r="AN114" s="123"/>
      <c r="AO114" s="123"/>
      <c r="AP114" s="123"/>
      <c r="AQ114" s="123"/>
      <c r="AR114" s="123"/>
      <c r="AS114" s="123"/>
      <c r="AT114" s="123"/>
      <c r="AU114" s="123"/>
      <c r="AV114" s="123"/>
      <c r="AW114" s="123"/>
      <c r="AX114" s="123"/>
      <c r="AY114" s="123"/>
      <c r="AZ114" s="123"/>
      <c r="BA114" s="123"/>
      <c r="BB114" s="123"/>
      <c r="BC114" s="123"/>
      <c r="BD114" s="123"/>
      <c r="BE114" s="123"/>
      <c r="BF114" s="123"/>
      <c r="BG114" s="123"/>
      <c r="BH114" s="123"/>
      <c r="BI114" s="123"/>
      <c r="BJ114" s="123"/>
      <c r="BK114" s="123"/>
      <c r="BL114" s="123"/>
      <c r="BM114" s="123"/>
      <c r="BN114" s="123"/>
      <c r="BO114" s="123"/>
      <c r="BP114" s="123"/>
      <c r="BQ114" s="123"/>
      <c r="BR114" s="123"/>
      <c r="BS114" s="123"/>
      <c r="BT114" s="123"/>
      <c r="BU114" s="123"/>
      <c r="BV114" s="123"/>
      <c r="BW114" s="123"/>
      <c r="BX114" s="123"/>
      <c r="BY114" s="123"/>
      <c r="BZ114" s="123"/>
      <c r="CA114" s="123"/>
      <c r="CB114" s="123"/>
      <c r="CC114" s="123"/>
      <c r="CD114" s="123"/>
      <c r="CE114" s="123"/>
      <c r="CF114" s="123"/>
      <c r="CG114" s="123"/>
      <c r="CH114" s="123"/>
      <c r="CI114" s="123"/>
      <c r="CJ114" s="123"/>
      <c r="CK114" s="123"/>
      <c r="CL114" s="123"/>
      <c r="CM114" s="123"/>
      <c r="CN114" s="123"/>
      <c r="CO114" s="123"/>
      <c r="CP114" s="123"/>
      <c r="CQ114" s="123"/>
    </row>
    <row r="115" spans="1:95" s="101" customFormat="1" x14ac:dyDescent="0.25">
      <c r="A115" s="104"/>
      <c r="B115" s="104"/>
      <c r="C115" s="117"/>
      <c r="D115" s="102"/>
      <c r="E115" s="102"/>
      <c r="F115" s="102"/>
      <c r="G115" s="102"/>
      <c r="H115" s="102"/>
      <c r="I115" s="102"/>
      <c r="J115" s="123"/>
      <c r="K115" s="123"/>
      <c r="L115" s="123"/>
      <c r="M115" s="123"/>
      <c r="N115" s="123"/>
      <c r="O115" s="123"/>
      <c r="P115" s="123"/>
      <c r="Q115" s="123"/>
      <c r="R115" s="123"/>
      <c r="S115" s="123"/>
      <c r="T115" s="123"/>
      <c r="U115" s="123"/>
      <c r="V115" s="123"/>
      <c r="W115" s="123"/>
      <c r="X115" s="123"/>
      <c r="Y115" s="123"/>
      <c r="Z115" s="123"/>
      <c r="AA115" s="123"/>
      <c r="AB115" s="123"/>
      <c r="AC115" s="123"/>
      <c r="AD115" s="123"/>
      <c r="AE115" s="123"/>
      <c r="AF115" s="123"/>
      <c r="AG115" s="123"/>
      <c r="AH115" s="123"/>
      <c r="AI115" s="123"/>
      <c r="AJ115" s="123"/>
      <c r="AK115" s="123"/>
      <c r="AL115" s="123"/>
      <c r="AM115" s="123"/>
      <c r="AN115" s="123"/>
      <c r="AO115" s="123"/>
      <c r="AP115" s="123"/>
      <c r="AQ115" s="123"/>
      <c r="AR115" s="123"/>
      <c r="AS115" s="123"/>
      <c r="AT115" s="123"/>
      <c r="AU115" s="123"/>
      <c r="AV115" s="123"/>
      <c r="AW115" s="123"/>
      <c r="AX115" s="123"/>
      <c r="AY115" s="123"/>
      <c r="AZ115" s="123"/>
      <c r="BA115" s="123"/>
      <c r="BB115" s="123"/>
      <c r="BC115" s="123"/>
      <c r="BD115" s="123"/>
      <c r="BE115" s="123"/>
      <c r="BF115" s="123"/>
      <c r="BG115" s="123"/>
      <c r="BH115" s="123"/>
      <c r="BI115" s="123"/>
      <c r="BJ115" s="123"/>
      <c r="BK115" s="123"/>
      <c r="BL115" s="123"/>
      <c r="BM115" s="123"/>
      <c r="BN115" s="123"/>
      <c r="BO115" s="123"/>
      <c r="BP115" s="123"/>
      <c r="BQ115" s="123"/>
      <c r="BR115" s="123"/>
      <c r="BS115" s="123"/>
      <c r="BT115" s="123"/>
      <c r="BU115" s="123"/>
      <c r="BV115" s="123"/>
      <c r="BW115" s="123"/>
      <c r="BX115" s="123"/>
      <c r="BY115" s="123"/>
      <c r="BZ115" s="123"/>
      <c r="CA115" s="123"/>
      <c r="CB115" s="123"/>
      <c r="CC115" s="123"/>
      <c r="CD115" s="123"/>
      <c r="CE115" s="123"/>
      <c r="CF115" s="123"/>
      <c r="CG115" s="123"/>
      <c r="CH115" s="123"/>
      <c r="CI115" s="123"/>
      <c r="CJ115" s="123"/>
      <c r="CK115" s="123"/>
      <c r="CL115" s="123"/>
      <c r="CM115" s="123"/>
      <c r="CN115" s="123"/>
      <c r="CO115" s="123"/>
      <c r="CP115" s="123"/>
      <c r="CQ115" s="123"/>
    </row>
    <row r="116" spans="1:95" s="101" customFormat="1" x14ac:dyDescent="0.25">
      <c r="A116" s="104"/>
      <c r="B116" s="104"/>
      <c r="C116" s="117"/>
      <c r="D116" s="102"/>
      <c r="E116" s="102"/>
      <c r="F116" s="102"/>
      <c r="G116" s="102"/>
      <c r="H116" s="102"/>
      <c r="I116" s="102"/>
      <c r="J116" s="123"/>
      <c r="K116" s="123"/>
      <c r="L116" s="123"/>
      <c r="M116" s="123"/>
      <c r="N116" s="123"/>
      <c r="O116" s="123"/>
      <c r="P116" s="123"/>
      <c r="Q116" s="123"/>
      <c r="R116" s="123"/>
      <c r="S116" s="123"/>
      <c r="T116" s="123"/>
      <c r="U116" s="123"/>
      <c r="V116" s="123"/>
      <c r="W116" s="123"/>
      <c r="X116" s="123"/>
      <c r="Y116" s="123"/>
      <c r="Z116" s="123"/>
      <c r="AA116" s="123"/>
      <c r="AB116" s="123"/>
      <c r="AC116" s="123"/>
      <c r="AD116" s="123"/>
      <c r="AE116" s="123"/>
      <c r="AF116" s="123"/>
      <c r="AG116" s="123"/>
      <c r="AH116" s="123"/>
      <c r="AI116" s="123"/>
      <c r="AJ116" s="123"/>
      <c r="AK116" s="123"/>
      <c r="AL116" s="123"/>
      <c r="AM116" s="123"/>
      <c r="AN116" s="123"/>
      <c r="AO116" s="123"/>
      <c r="AP116" s="123"/>
      <c r="AQ116" s="123"/>
      <c r="AR116" s="123"/>
      <c r="AS116" s="123"/>
      <c r="AT116" s="123"/>
      <c r="AU116" s="123"/>
      <c r="AV116" s="123"/>
      <c r="AW116" s="123"/>
      <c r="AX116" s="123"/>
      <c r="AY116" s="123"/>
      <c r="AZ116" s="123"/>
      <c r="BA116" s="123"/>
      <c r="BB116" s="123"/>
      <c r="BC116" s="123"/>
      <c r="BD116" s="123"/>
      <c r="BE116" s="123"/>
      <c r="BF116" s="123"/>
      <c r="BG116" s="123"/>
      <c r="BH116" s="123"/>
      <c r="BI116" s="123"/>
      <c r="BJ116" s="123"/>
      <c r="BK116" s="123"/>
      <c r="BL116" s="123"/>
      <c r="BM116" s="123"/>
      <c r="BN116" s="123"/>
      <c r="BO116" s="123"/>
      <c r="BP116" s="123"/>
      <c r="BQ116" s="123"/>
      <c r="BR116" s="123"/>
      <c r="BS116" s="123"/>
      <c r="BT116" s="123"/>
      <c r="BU116" s="123"/>
      <c r="BV116" s="123"/>
      <c r="BW116" s="123"/>
      <c r="BX116" s="123"/>
      <c r="BY116" s="123"/>
      <c r="BZ116" s="123"/>
      <c r="CA116" s="123"/>
      <c r="CB116" s="123"/>
      <c r="CC116" s="123"/>
      <c r="CD116" s="123"/>
      <c r="CE116" s="123"/>
      <c r="CF116" s="123"/>
      <c r="CG116" s="123"/>
      <c r="CH116" s="123"/>
      <c r="CI116" s="123"/>
      <c r="CJ116" s="123"/>
      <c r="CK116" s="123"/>
      <c r="CL116" s="123"/>
      <c r="CM116" s="123"/>
      <c r="CN116" s="123"/>
      <c r="CO116" s="123"/>
      <c r="CP116" s="123"/>
      <c r="CQ116" s="123"/>
    </row>
    <row r="117" spans="1:95" s="101" customFormat="1" x14ac:dyDescent="0.25">
      <c r="A117" s="104"/>
      <c r="B117" s="104"/>
      <c r="C117" s="117"/>
      <c r="D117" s="102"/>
      <c r="E117" s="102"/>
      <c r="F117" s="102"/>
      <c r="G117" s="102"/>
      <c r="H117" s="102"/>
      <c r="I117" s="102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/>
      <c r="AD117" s="123"/>
      <c r="AE117" s="123"/>
      <c r="AF117" s="123"/>
      <c r="AG117" s="123"/>
      <c r="AH117" s="123"/>
      <c r="AI117" s="123"/>
      <c r="AJ117" s="123"/>
      <c r="AK117" s="123"/>
      <c r="AL117" s="123"/>
      <c r="AM117" s="123"/>
      <c r="AN117" s="123"/>
      <c r="AO117" s="123"/>
      <c r="AP117" s="123"/>
      <c r="AQ117" s="123"/>
      <c r="AR117" s="123"/>
      <c r="AS117" s="123"/>
      <c r="AT117" s="123"/>
      <c r="AU117" s="123"/>
      <c r="AV117" s="123"/>
      <c r="AW117" s="123"/>
      <c r="AX117" s="123"/>
      <c r="AY117" s="123"/>
      <c r="AZ117" s="123"/>
      <c r="BA117" s="123"/>
      <c r="BB117" s="123"/>
      <c r="BC117" s="123"/>
      <c r="BD117" s="123"/>
      <c r="BE117" s="123"/>
      <c r="BF117" s="123"/>
      <c r="BG117" s="123"/>
      <c r="BH117" s="123"/>
      <c r="BI117" s="123"/>
      <c r="BJ117" s="123"/>
      <c r="BK117" s="123"/>
      <c r="BL117" s="123"/>
      <c r="BM117" s="123"/>
      <c r="BN117" s="123"/>
      <c r="BO117" s="123"/>
      <c r="BP117" s="123"/>
      <c r="BQ117" s="123"/>
      <c r="BR117" s="123"/>
      <c r="BS117" s="123"/>
      <c r="BT117" s="123"/>
      <c r="BU117" s="123"/>
      <c r="BV117" s="123"/>
      <c r="BW117" s="123"/>
      <c r="BX117" s="123"/>
      <c r="BY117" s="123"/>
      <c r="BZ117" s="123"/>
      <c r="CA117" s="123"/>
      <c r="CB117" s="123"/>
      <c r="CC117" s="123"/>
      <c r="CD117" s="123"/>
      <c r="CE117" s="123"/>
      <c r="CF117" s="123"/>
      <c r="CG117" s="123"/>
      <c r="CH117" s="123"/>
      <c r="CI117" s="123"/>
      <c r="CJ117" s="123"/>
      <c r="CK117" s="123"/>
      <c r="CL117" s="123"/>
      <c r="CM117" s="123"/>
      <c r="CN117" s="123"/>
      <c r="CO117" s="123"/>
      <c r="CP117" s="123"/>
      <c r="CQ117" s="123"/>
    </row>
    <row r="118" spans="1:95" s="101" customFormat="1" x14ac:dyDescent="0.25">
      <c r="A118" s="104"/>
      <c r="B118" s="104"/>
      <c r="C118" s="117"/>
      <c r="D118" s="102"/>
      <c r="E118" s="102"/>
      <c r="F118" s="102"/>
      <c r="G118" s="102"/>
      <c r="H118" s="102"/>
      <c r="I118" s="102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/>
      <c r="AD118" s="123"/>
      <c r="AE118" s="123"/>
      <c r="AF118" s="123"/>
      <c r="AG118" s="123"/>
      <c r="AH118" s="123"/>
      <c r="AI118" s="123"/>
      <c r="AJ118" s="123"/>
      <c r="AK118" s="123"/>
      <c r="AL118" s="123"/>
      <c r="AM118" s="123"/>
      <c r="AN118" s="123"/>
      <c r="AO118" s="123"/>
      <c r="AP118" s="123"/>
      <c r="AQ118" s="123"/>
      <c r="AR118" s="123"/>
      <c r="AS118" s="123"/>
      <c r="AT118" s="123"/>
      <c r="AU118" s="123"/>
      <c r="AV118" s="123"/>
      <c r="AW118" s="123"/>
      <c r="AX118" s="123"/>
      <c r="AY118" s="123"/>
      <c r="AZ118" s="123"/>
      <c r="BA118" s="123"/>
      <c r="BB118" s="123"/>
      <c r="BC118" s="123"/>
      <c r="BD118" s="123"/>
      <c r="BE118" s="123"/>
      <c r="BF118" s="123"/>
      <c r="BG118" s="123"/>
      <c r="BH118" s="123"/>
      <c r="BI118" s="123"/>
      <c r="BJ118" s="123"/>
      <c r="BK118" s="123"/>
      <c r="BL118" s="123"/>
      <c r="BM118" s="123"/>
      <c r="BN118" s="123"/>
      <c r="BO118" s="123"/>
      <c r="BP118" s="123"/>
      <c r="BQ118" s="123"/>
      <c r="BR118" s="123"/>
      <c r="BS118" s="123"/>
      <c r="BT118" s="123"/>
      <c r="BU118" s="123"/>
      <c r="BV118" s="123"/>
      <c r="BW118" s="123"/>
      <c r="BX118" s="123"/>
      <c r="BY118" s="123"/>
      <c r="BZ118" s="123"/>
      <c r="CA118" s="123"/>
      <c r="CB118" s="123"/>
      <c r="CC118" s="123"/>
      <c r="CD118" s="123"/>
      <c r="CE118" s="123"/>
      <c r="CF118" s="123"/>
      <c r="CG118" s="123"/>
      <c r="CH118" s="123"/>
      <c r="CI118" s="123"/>
      <c r="CJ118" s="123"/>
      <c r="CK118" s="123"/>
      <c r="CL118" s="123"/>
      <c r="CM118" s="123"/>
      <c r="CN118" s="123"/>
      <c r="CO118" s="123"/>
      <c r="CP118" s="123"/>
      <c r="CQ118" s="123"/>
    </row>
    <row r="119" spans="1:95" s="101" customFormat="1" x14ac:dyDescent="0.25">
      <c r="A119" s="104"/>
      <c r="B119" s="104"/>
      <c r="C119" s="117"/>
      <c r="D119" s="102"/>
      <c r="E119" s="102"/>
      <c r="F119" s="102"/>
      <c r="G119" s="102"/>
      <c r="H119" s="102"/>
      <c r="I119" s="102"/>
      <c r="J119" s="123"/>
      <c r="K119" s="123"/>
      <c r="L119" s="123"/>
      <c r="M119" s="123"/>
      <c r="N119" s="123"/>
      <c r="O119" s="123"/>
      <c r="P119" s="123"/>
      <c r="Q119" s="123"/>
      <c r="R119" s="123"/>
      <c r="S119" s="123"/>
      <c r="T119" s="123"/>
      <c r="U119" s="123"/>
      <c r="V119" s="123"/>
      <c r="W119" s="123"/>
      <c r="X119" s="123"/>
      <c r="Y119" s="123"/>
      <c r="Z119" s="123"/>
      <c r="AA119" s="123"/>
      <c r="AB119" s="123"/>
      <c r="AC119" s="123"/>
      <c r="AD119" s="123"/>
      <c r="AE119" s="123"/>
      <c r="AF119" s="123"/>
      <c r="AG119" s="123"/>
      <c r="AH119" s="123"/>
      <c r="AI119" s="123"/>
      <c r="AJ119" s="123"/>
      <c r="AK119" s="123"/>
      <c r="AL119" s="123"/>
      <c r="AM119" s="123"/>
      <c r="AN119" s="123"/>
      <c r="AO119" s="123"/>
      <c r="AP119" s="123"/>
      <c r="AQ119" s="123"/>
      <c r="AR119" s="123"/>
      <c r="AS119" s="123"/>
      <c r="AT119" s="123"/>
      <c r="AU119" s="123"/>
      <c r="AV119" s="123"/>
      <c r="AW119" s="123"/>
      <c r="AX119" s="123"/>
      <c r="AY119" s="123"/>
      <c r="AZ119" s="123"/>
      <c r="BA119" s="123"/>
      <c r="BB119" s="123"/>
      <c r="BC119" s="123"/>
      <c r="BD119" s="123"/>
      <c r="BE119" s="123"/>
      <c r="BF119" s="123"/>
      <c r="BG119" s="123"/>
      <c r="BH119" s="123"/>
      <c r="BI119" s="123"/>
      <c r="BJ119" s="123"/>
      <c r="BK119" s="123"/>
      <c r="BL119" s="123"/>
      <c r="BM119" s="123"/>
      <c r="BN119" s="123"/>
      <c r="BO119" s="123"/>
      <c r="BP119" s="123"/>
      <c r="BQ119" s="123"/>
      <c r="BR119" s="123"/>
      <c r="BS119" s="123"/>
      <c r="BT119" s="123"/>
      <c r="BU119" s="123"/>
      <c r="BV119" s="123"/>
      <c r="BW119" s="123"/>
      <c r="BX119" s="123"/>
      <c r="BY119" s="123"/>
      <c r="BZ119" s="123"/>
      <c r="CA119" s="123"/>
      <c r="CB119" s="123"/>
      <c r="CC119" s="123"/>
      <c r="CD119" s="123"/>
      <c r="CE119" s="123"/>
      <c r="CF119" s="123"/>
      <c r="CG119" s="123"/>
      <c r="CH119" s="123"/>
      <c r="CI119" s="123"/>
      <c r="CJ119" s="123"/>
      <c r="CK119" s="123"/>
      <c r="CL119" s="123"/>
      <c r="CM119" s="123"/>
      <c r="CN119" s="123"/>
      <c r="CO119" s="123"/>
      <c r="CP119" s="123"/>
      <c r="CQ119" s="123"/>
    </row>
    <row r="120" spans="1:95" s="101" customFormat="1" x14ac:dyDescent="0.25">
      <c r="A120" s="104"/>
      <c r="B120" s="104"/>
      <c r="C120" s="117"/>
      <c r="D120" s="102"/>
      <c r="E120" s="102"/>
      <c r="F120" s="102"/>
      <c r="G120" s="102"/>
      <c r="H120" s="102"/>
      <c r="I120" s="102"/>
      <c r="J120" s="123"/>
      <c r="K120" s="123"/>
      <c r="L120" s="123"/>
      <c r="M120" s="123"/>
      <c r="N120" s="123"/>
      <c r="O120" s="123"/>
      <c r="P120" s="123"/>
      <c r="Q120" s="123"/>
      <c r="R120" s="123"/>
      <c r="S120" s="123"/>
      <c r="T120" s="123"/>
      <c r="U120" s="123"/>
      <c r="V120" s="123"/>
      <c r="W120" s="123"/>
      <c r="X120" s="123"/>
      <c r="Y120" s="123"/>
      <c r="Z120" s="123"/>
      <c r="AA120" s="123"/>
      <c r="AB120" s="123"/>
      <c r="AC120" s="123"/>
      <c r="AD120" s="123"/>
      <c r="AE120" s="123"/>
      <c r="AF120" s="123"/>
      <c r="AG120" s="123"/>
      <c r="AH120" s="123"/>
      <c r="AI120" s="123"/>
      <c r="AJ120" s="123"/>
      <c r="AK120" s="123"/>
      <c r="AL120" s="123"/>
      <c r="AM120" s="123"/>
      <c r="AN120" s="123"/>
      <c r="AO120" s="123"/>
      <c r="AP120" s="123"/>
      <c r="AQ120" s="123"/>
      <c r="AR120" s="123"/>
      <c r="AS120" s="123"/>
      <c r="AT120" s="123"/>
      <c r="AU120" s="123"/>
      <c r="AV120" s="123"/>
      <c r="AW120" s="123"/>
      <c r="AX120" s="123"/>
      <c r="AY120" s="123"/>
      <c r="AZ120" s="123"/>
      <c r="BA120" s="123"/>
      <c r="BB120" s="123"/>
      <c r="BC120" s="123"/>
      <c r="BD120" s="123"/>
      <c r="BE120" s="123"/>
      <c r="BF120" s="123"/>
      <c r="BG120" s="123"/>
      <c r="BH120" s="123"/>
      <c r="BI120" s="123"/>
      <c r="BJ120" s="123"/>
      <c r="BK120" s="123"/>
      <c r="BL120" s="123"/>
      <c r="BM120" s="123"/>
      <c r="BN120" s="123"/>
      <c r="BO120" s="123"/>
      <c r="BP120" s="123"/>
      <c r="BQ120" s="123"/>
      <c r="BR120" s="123"/>
      <c r="BS120" s="123"/>
      <c r="BT120" s="123"/>
      <c r="BU120" s="123"/>
      <c r="BV120" s="123"/>
      <c r="BW120" s="123"/>
      <c r="BX120" s="123"/>
      <c r="BY120" s="123"/>
      <c r="BZ120" s="123"/>
      <c r="CA120" s="123"/>
      <c r="CB120" s="123"/>
      <c r="CC120" s="123"/>
      <c r="CD120" s="123"/>
      <c r="CE120" s="123"/>
      <c r="CF120" s="123"/>
      <c r="CG120" s="123"/>
      <c r="CH120" s="123"/>
      <c r="CI120" s="123"/>
      <c r="CJ120" s="123"/>
      <c r="CK120" s="123"/>
      <c r="CL120" s="123"/>
      <c r="CM120" s="123"/>
      <c r="CN120" s="123"/>
      <c r="CO120" s="123"/>
      <c r="CP120" s="123"/>
      <c r="CQ120" s="123"/>
    </row>
    <row r="121" spans="1:95" s="101" customFormat="1" x14ac:dyDescent="0.25">
      <c r="A121" s="104"/>
      <c r="B121" s="104"/>
      <c r="C121" s="117"/>
      <c r="D121" s="102"/>
      <c r="E121" s="102"/>
      <c r="F121" s="102"/>
      <c r="G121" s="102"/>
      <c r="H121" s="102"/>
      <c r="I121" s="102"/>
      <c r="J121" s="123"/>
      <c r="K121" s="123"/>
      <c r="L121" s="123"/>
      <c r="M121" s="123"/>
      <c r="N121" s="123"/>
      <c r="O121" s="123"/>
      <c r="P121" s="123"/>
      <c r="Q121" s="123"/>
      <c r="R121" s="123"/>
      <c r="S121" s="123"/>
      <c r="T121" s="123"/>
      <c r="U121" s="123"/>
      <c r="V121" s="123"/>
      <c r="W121" s="123"/>
      <c r="X121" s="123"/>
      <c r="Y121" s="123"/>
      <c r="Z121" s="123"/>
      <c r="AA121" s="123"/>
      <c r="AB121" s="123"/>
      <c r="AC121" s="123"/>
      <c r="AD121" s="123"/>
      <c r="AE121" s="123"/>
      <c r="AF121" s="123"/>
      <c r="AG121" s="123"/>
      <c r="AH121" s="123"/>
      <c r="AI121" s="123"/>
      <c r="AJ121" s="123"/>
      <c r="AK121" s="123"/>
      <c r="AL121" s="123"/>
      <c r="AM121" s="123"/>
      <c r="AN121" s="123"/>
      <c r="AO121" s="123"/>
      <c r="AP121" s="123"/>
      <c r="AQ121" s="123"/>
      <c r="AR121" s="123"/>
      <c r="AS121" s="123"/>
      <c r="AT121" s="123"/>
      <c r="AU121" s="123"/>
      <c r="AV121" s="123"/>
      <c r="AW121" s="123"/>
      <c r="AX121" s="123"/>
      <c r="AY121" s="123"/>
      <c r="AZ121" s="123"/>
      <c r="BA121" s="123"/>
      <c r="BB121" s="123"/>
      <c r="BC121" s="123"/>
      <c r="BD121" s="123"/>
      <c r="BE121" s="123"/>
      <c r="BF121" s="123"/>
      <c r="BG121" s="123"/>
      <c r="BH121" s="123"/>
      <c r="BI121" s="123"/>
      <c r="BJ121" s="123"/>
      <c r="BK121" s="123"/>
      <c r="BL121" s="123"/>
      <c r="BM121" s="123"/>
      <c r="BN121" s="123"/>
      <c r="BO121" s="123"/>
      <c r="BP121" s="123"/>
      <c r="BQ121" s="123"/>
      <c r="BR121" s="123"/>
      <c r="BS121" s="123"/>
      <c r="BT121" s="123"/>
      <c r="BU121" s="123"/>
      <c r="BV121" s="123"/>
      <c r="BW121" s="123"/>
      <c r="BX121" s="123"/>
      <c r="BY121" s="123"/>
      <c r="BZ121" s="123"/>
      <c r="CA121" s="123"/>
      <c r="CB121" s="123"/>
      <c r="CC121" s="123"/>
      <c r="CD121" s="123"/>
      <c r="CE121" s="123"/>
      <c r="CF121" s="123"/>
      <c r="CG121" s="123"/>
      <c r="CH121" s="123"/>
      <c r="CI121" s="123"/>
      <c r="CJ121" s="123"/>
      <c r="CK121" s="123"/>
      <c r="CL121" s="123"/>
      <c r="CM121" s="123"/>
      <c r="CN121" s="123"/>
      <c r="CO121" s="123"/>
      <c r="CP121" s="123"/>
      <c r="CQ121" s="123"/>
    </row>
    <row r="122" spans="1:95" s="101" customFormat="1" x14ac:dyDescent="0.25">
      <c r="A122" s="104"/>
      <c r="B122" s="104"/>
      <c r="C122" s="117"/>
      <c r="D122" s="102"/>
      <c r="E122" s="102"/>
      <c r="F122" s="102"/>
      <c r="G122" s="102"/>
      <c r="H122" s="102"/>
      <c r="I122" s="102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/>
      <c r="AJ122" s="123"/>
      <c r="AK122" s="123"/>
      <c r="AL122" s="123"/>
      <c r="AM122" s="123"/>
      <c r="AN122" s="123"/>
      <c r="AO122" s="123"/>
      <c r="AP122" s="123"/>
      <c r="AQ122" s="123"/>
      <c r="AR122" s="123"/>
      <c r="AS122" s="123"/>
      <c r="AT122" s="123"/>
      <c r="AU122" s="123"/>
      <c r="AV122" s="123"/>
      <c r="AW122" s="123"/>
      <c r="AX122" s="123"/>
      <c r="AY122" s="123"/>
      <c r="AZ122" s="123"/>
      <c r="BA122" s="123"/>
      <c r="BB122" s="123"/>
      <c r="BC122" s="123"/>
      <c r="BD122" s="123"/>
      <c r="BE122" s="123"/>
      <c r="BF122" s="123"/>
      <c r="BG122" s="123"/>
      <c r="BH122" s="123"/>
      <c r="BI122" s="123"/>
      <c r="BJ122" s="123"/>
      <c r="BK122" s="123"/>
      <c r="BL122" s="123"/>
      <c r="BM122" s="123"/>
      <c r="BN122" s="123"/>
      <c r="BO122" s="123"/>
      <c r="BP122" s="123"/>
      <c r="BQ122" s="123"/>
      <c r="BR122" s="123"/>
      <c r="BS122" s="123"/>
      <c r="BT122" s="123"/>
      <c r="BU122" s="123"/>
      <c r="BV122" s="123"/>
      <c r="BW122" s="123"/>
      <c r="BX122" s="123"/>
      <c r="BY122" s="123"/>
      <c r="BZ122" s="123"/>
      <c r="CA122" s="123"/>
      <c r="CB122" s="123"/>
      <c r="CC122" s="123"/>
      <c r="CD122" s="123"/>
      <c r="CE122" s="123"/>
      <c r="CF122" s="123"/>
      <c r="CG122" s="123"/>
      <c r="CH122" s="123"/>
      <c r="CI122" s="123"/>
      <c r="CJ122" s="123"/>
      <c r="CK122" s="123"/>
      <c r="CL122" s="123"/>
      <c r="CM122" s="123"/>
      <c r="CN122" s="123"/>
      <c r="CO122" s="123"/>
      <c r="CP122" s="123"/>
      <c r="CQ122" s="123"/>
    </row>
    <row r="123" spans="1:95" s="101" customFormat="1" x14ac:dyDescent="0.25">
      <c r="A123" s="104"/>
      <c r="B123" s="104"/>
      <c r="C123" s="117"/>
      <c r="D123" s="102"/>
      <c r="E123" s="102"/>
      <c r="F123" s="102"/>
      <c r="G123" s="102"/>
      <c r="H123" s="102"/>
      <c r="I123" s="102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/>
      <c r="AJ123" s="123"/>
      <c r="AK123" s="123"/>
      <c r="AL123" s="123"/>
      <c r="AM123" s="123"/>
      <c r="AN123" s="123"/>
      <c r="AO123" s="123"/>
      <c r="AP123" s="123"/>
      <c r="AQ123" s="123"/>
      <c r="AR123" s="123"/>
      <c r="AS123" s="123"/>
      <c r="AT123" s="123"/>
      <c r="AU123" s="123"/>
      <c r="AV123" s="123"/>
      <c r="AW123" s="123"/>
      <c r="AX123" s="123"/>
      <c r="AY123" s="123"/>
      <c r="AZ123" s="123"/>
      <c r="BA123" s="123"/>
      <c r="BB123" s="123"/>
      <c r="BC123" s="123"/>
      <c r="BD123" s="123"/>
      <c r="BE123" s="123"/>
      <c r="BF123" s="123"/>
      <c r="BG123" s="123"/>
      <c r="BH123" s="123"/>
      <c r="BI123" s="123"/>
      <c r="BJ123" s="123"/>
      <c r="BK123" s="123"/>
      <c r="BL123" s="123"/>
      <c r="BM123" s="123"/>
      <c r="BN123" s="123"/>
      <c r="BO123" s="123"/>
      <c r="BP123" s="123"/>
      <c r="BQ123" s="123"/>
      <c r="BR123" s="123"/>
      <c r="BS123" s="123"/>
      <c r="BT123" s="123"/>
      <c r="BU123" s="123"/>
      <c r="BV123" s="123"/>
      <c r="BW123" s="123"/>
      <c r="BX123" s="123"/>
      <c r="BY123" s="123"/>
      <c r="BZ123" s="123"/>
      <c r="CA123" s="123"/>
      <c r="CB123" s="123"/>
      <c r="CC123" s="123"/>
      <c r="CD123" s="123"/>
      <c r="CE123" s="123"/>
      <c r="CF123" s="123"/>
      <c r="CG123" s="123"/>
      <c r="CH123" s="123"/>
      <c r="CI123" s="123"/>
      <c r="CJ123" s="123"/>
      <c r="CK123" s="123"/>
      <c r="CL123" s="123"/>
      <c r="CM123" s="123"/>
      <c r="CN123" s="123"/>
      <c r="CO123" s="123"/>
      <c r="CP123" s="123"/>
      <c r="CQ123" s="123"/>
    </row>
    <row r="124" spans="1:95" s="101" customFormat="1" x14ac:dyDescent="0.25">
      <c r="A124" s="104"/>
      <c r="B124" s="104"/>
      <c r="C124" s="117"/>
      <c r="D124" s="102"/>
      <c r="E124" s="102"/>
      <c r="F124" s="102"/>
      <c r="G124" s="102"/>
      <c r="H124" s="102"/>
      <c r="I124" s="102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23"/>
      <c r="AK124" s="123"/>
      <c r="AL124" s="123"/>
      <c r="AM124" s="123"/>
      <c r="AN124" s="123"/>
      <c r="AO124" s="123"/>
      <c r="AP124" s="123"/>
      <c r="AQ124" s="123"/>
      <c r="AR124" s="123"/>
      <c r="AS124" s="123"/>
      <c r="AT124" s="123"/>
      <c r="AU124" s="123"/>
      <c r="AV124" s="123"/>
      <c r="AW124" s="123"/>
      <c r="AX124" s="123"/>
      <c r="AY124" s="123"/>
      <c r="AZ124" s="123"/>
      <c r="BA124" s="123"/>
      <c r="BB124" s="123"/>
      <c r="BC124" s="123"/>
      <c r="BD124" s="123"/>
      <c r="BE124" s="123"/>
      <c r="BF124" s="123"/>
      <c r="BG124" s="123"/>
      <c r="BH124" s="123"/>
      <c r="BI124" s="123"/>
      <c r="BJ124" s="123"/>
      <c r="BK124" s="123"/>
      <c r="BL124" s="123"/>
      <c r="BM124" s="123"/>
      <c r="BN124" s="123"/>
      <c r="BO124" s="123"/>
      <c r="BP124" s="123"/>
      <c r="BQ124" s="123"/>
      <c r="BR124" s="123"/>
      <c r="BS124" s="123"/>
      <c r="BT124" s="123"/>
      <c r="BU124" s="123"/>
      <c r="BV124" s="123"/>
      <c r="BW124" s="123"/>
      <c r="BX124" s="123"/>
      <c r="BY124" s="123"/>
      <c r="BZ124" s="123"/>
      <c r="CA124" s="123"/>
      <c r="CB124" s="123"/>
      <c r="CC124" s="123"/>
      <c r="CD124" s="123"/>
      <c r="CE124" s="123"/>
      <c r="CF124" s="123"/>
      <c r="CG124" s="123"/>
      <c r="CH124" s="123"/>
      <c r="CI124" s="123"/>
      <c r="CJ124" s="123"/>
      <c r="CK124" s="123"/>
      <c r="CL124" s="123"/>
      <c r="CM124" s="123"/>
      <c r="CN124" s="123"/>
      <c r="CO124" s="123"/>
      <c r="CP124" s="123"/>
      <c r="CQ124" s="123"/>
    </row>
    <row r="125" spans="1:95" s="101" customFormat="1" x14ac:dyDescent="0.25">
      <c r="A125" s="104"/>
      <c r="B125" s="104"/>
      <c r="C125" s="117"/>
      <c r="D125" s="102"/>
      <c r="E125" s="102"/>
      <c r="F125" s="102"/>
      <c r="G125" s="102"/>
      <c r="H125" s="102"/>
      <c r="I125" s="102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23"/>
      <c r="AK125" s="123"/>
      <c r="AL125" s="123"/>
      <c r="AM125" s="123"/>
      <c r="AN125" s="123"/>
      <c r="AO125" s="123"/>
      <c r="AP125" s="123"/>
      <c r="AQ125" s="123"/>
      <c r="AR125" s="123"/>
      <c r="AS125" s="123"/>
      <c r="AT125" s="123"/>
      <c r="AU125" s="123"/>
      <c r="AV125" s="123"/>
      <c r="AW125" s="123"/>
      <c r="AX125" s="123"/>
      <c r="AY125" s="123"/>
      <c r="AZ125" s="123"/>
      <c r="BA125" s="123"/>
      <c r="BB125" s="123"/>
      <c r="BC125" s="123"/>
      <c r="BD125" s="123"/>
      <c r="BE125" s="123"/>
      <c r="BF125" s="123"/>
      <c r="BG125" s="123"/>
      <c r="BH125" s="123"/>
      <c r="BI125" s="123"/>
      <c r="BJ125" s="123"/>
      <c r="BK125" s="123"/>
      <c r="BL125" s="123"/>
      <c r="BM125" s="123"/>
      <c r="BN125" s="123"/>
      <c r="BO125" s="123"/>
      <c r="BP125" s="123"/>
      <c r="BQ125" s="123"/>
      <c r="BR125" s="123"/>
      <c r="BS125" s="123"/>
      <c r="BT125" s="123"/>
      <c r="BU125" s="123"/>
      <c r="BV125" s="123"/>
      <c r="BW125" s="123"/>
      <c r="BX125" s="123"/>
      <c r="BY125" s="123"/>
      <c r="BZ125" s="123"/>
      <c r="CA125" s="123"/>
      <c r="CB125" s="123"/>
      <c r="CC125" s="123"/>
      <c r="CD125" s="123"/>
      <c r="CE125" s="123"/>
      <c r="CF125" s="123"/>
      <c r="CG125" s="123"/>
      <c r="CH125" s="123"/>
      <c r="CI125" s="123"/>
      <c r="CJ125" s="123"/>
      <c r="CK125" s="123"/>
      <c r="CL125" s="123"/>
      <c r="CM125" s="123"/>
      <c r="CN125" s="123"/>
      <c r="CO125" s="123"/>
      <c r="CP125" s="123"/>
      <c r="CQ125" s="123"/>
    </row>
    <row r="126" spans="1:95" s="101" customFormat="1" x14ac:dyDescent="0.25">
      <c r="A126" s="104"/>
      <c r="B126" s="104"/>
      <c r="C126" s="117"/>
      <c r="D126" s="102"/>
      <c r="E126" s="102"/>
      <c r="F126" s="102"/>
      <c r="G126" s="102"/>
      <c r="H126" s="102"/>
      <c r="I126" s="102"/>
      <c r="J126" s="123"/>
      <c r="K126" s="123"/>
      <c r="L126" s="123"/>
      <c r="M126" s="123"/>
      <c r="N126" s="123"/>
      <c r="O126" s="123"/>
      <c r="P126" s="123"/>
      <c r="Q126" s="123"/>
      <c r="R126" s="123"/>
      <c r="S126" s="123"/>
      <c r="T126" s="123"/>
      <c r="U126" s="123"/>
      <c r="V126" s="123"/>
      <c r="W126" s="123"/>
      <c r="X126" s="123"/>
      <c r="Y126" s="123"/>
      <c r="Z126" s="123"/>
      <c r="AA126" s="123"/>
      <c r="AB126" s="123"/>
      <c r="AC126" s="123"/>
      <c r="AD126" s="123"/>
      <c r="AE126" s="123"/>
      <c r="AF126" s="123"/>
      <c r="AG126" s="123"/>
      <c r="AH126" s="123"/>
      <c r="AI126" s="123"/>
      <c r="AJ126" s="123"/>
      <c r="AK126" s="123"/>
      <c r="AL126" s="123"/>
      <c r="AM126" s="123"/>
      <c r="AN126" s="123"/>
      <c r="AO126" s="123"/>
      <c r="AP126" s="123"/>
      <c r="AQ126" s="123"/>
      <c r="AR126" s="123"/>
      <c r="AS126" s="123"/>
      <c r="AT126" s="123"/>
      <c r="AU126" s="123"/>
      <c r="AV126" s="123"/>
      <c r="AW126" s="123"/>
      <c r="AX126" s="123"/>
      <c r="AY126" s="123"/>
      <c r="AZ126" s="123"/>
      <c r="BA126" s="123"/>
      <c r="BB126" s="123"/>
      <c r="BC126" s="123"/>
      <c r="BD126" s="123"/>
      <c r="BE126" s="123"/>
      <c r="BF126" s="123"/>
      <c r="BG126" s="123"/>
      <c r="BH126" s="123"/>
      <c r="BI126" s="123"/>
      <c r="BJ126" s="123"/>
      <c r="BK126" s="123"/>
      <c r="BL126" s="123"/>
      <c r="BM126" s="123"/>
      <c r="BN126" s="123"/>
      <c r="BO126" s="123"/>
      <c r="BP126" s="123"/>
      <c r="BQ126" s="123"/>
      <c r="BR126" s="123"/>
      <c r="BS126" s="123"/>
      <c r="BT126" s="123"/>
      <c r="BU126" s="123"/>
      <c r="BV126" s="123"/>
      <c r="BW126" s="123"/>
      <c r="BX126" s="123"/>
      <c r="BY126" s="123"/>
      <c r="BZ126" s="123"/>
      <c r="CA126" s="123"/>
      <c r="CB126" s="123"/>
      <c r="CC126" s="123"/>
      <c r="CD126" s="123"/>
      <c r="CE126" s="123"/>
      <c r="CF126" s="123"/>
      <c r="CG126" s="123"/>
      <c r="CH126" s="123"/>
      <c r="CI126" s="123"/>
      <c r="CJ126" s="123"/>
      <c r="CK126" s="123"/>
      <c r="CL126" s="123"/>
      <c r="CM126" s="123"/>
      <c r="CN126" s="123"/>
      <c r="CO126" s="123"/>
      <c r="CP126" s="123"/>
      <c r="CQ126" s="123"/>
    </row>
    <row r="127" spans="1:95" s="101" customFormat="1" x14ac:dyDescent="0.25">
      <c r="A127" s="104"/>
      <c r="B127" s="104"/>
      <c r="C127" s="117"/>
      <c r="D127" s="102"/>
      <c r="E127" s="102"/>
      <c r="F127" s="102"/>
      <c r="G127" s="102"/>
      <c r="H127" s="102"/>
      <c r="I127" s="102"/>
      <c r="J127" s="123"/>
      <c r="K127" s="123"/>
      <c r="L127" s="123"/>
      <c r="M127" s="123"/>
      <c r="N127" s="123"/>
      <c r="O127" s="123"/>
      <c r="P127" s="123"/>
      <c r="Q127" s="123"/>
      <c r="R127" s="123"/>
      <c r="S127" s="123"/>
      <c r="T127" s="123"/>
      <c r="U127" s="123"/>
      <c r="V127" s="123"/>
      <c r="W127" s="123"/>
      <c r="X127" s="123"/>
      <c r="Y127" s="123"/>
      <c r="Z127" s="123"/>
      <c r="AA127" s="123"/>
      <c r="AB127" s="123"/>
      <c r="AC127" s="123"/>
      <c r="AD127" s="123"/>
      <c r="AE127" s="123"/>
      <c r="AF127" s="123"/>
      <c r="AG127" s="123"/>
      <c r="AH127" s="123"/>
      <c r="AI127" s="123"/>
      <c r="AJ127" s="123"/>
      <c r="AK127" s="123"/>
      <c r="AL127" s="123"/>
      <c r="AM127" s="123"/>
      <c r="AN127" s="123"/>
      <c r="AO127" s="123"/>
      <c r="AP127" s="123"/>
      <c r="AQ127" s="123"/>
      <c r="AR127" s="123"/>
      <c r="AS127" s="123"/>
      <c r="AT127" s="123"/>
      <c r="AU127" s="123"/>
      <c r="AV127" s="123"/>
      <c r="AW127" s="123"/>
      <c r="AX127" s="123"/>
      <c r="AY127" s="123"/>
      <c r="AZ127" s="123"/>
      <c r="BA127" s="123"/>
      <c r="BB127" s="123"/>
      <c r="BC127" s="123"/>
      <c r="BD127" s="123"/>
      <c r="BE127" s="123"/>
      <c r="BF127" s="123"/>
      <c r="BG127" s="123"/>
      <c r="BH127" s="123"/>
      <c r="BI127" s="123"/>
      <c r="BJ127" s="123"/>
      <c r="BK127" s="123"/>
      <c r="BL127" s="123"/>
      <c r="BM127" s="123"/>
      <c r="BN127" s="123"/>
      <c r="BO127" s="123"/>
      <c r="BP127" s="123"/>
      <c r="BQ127" s="123"/>
      <c r="BR127" s="123"/>
      <c r="BS127" s="123"/>
      <c r="BT127" s="123"/>
      <c r="BU127" s="123"/>
      <c r="BV127" s="123"/>
      <c r="BW127" s="123"/>
      <c r="BX127" s="123"/>
      <c r="BY127" s="123"/>
      <c r="BZ127" s="123"/>
      <c r="CA127" s="123"/>
      <c r="CB127" s="123"/>
      <c r="CC127" s="123"/>
      <c r="CD127" s="123"/>
      <c r="CE127" s="123"/>
      <c r="CF127" s="123"/>
      <c r="CG127" s="123"/>
      <c r="CH127" s="123"/>
      <c r="CI127" s="123"/>
      <c r="CJ127" s="123"/>
      <c r="CK127" s="123"/>
      <c r="CL127" s="123"/>
      <c r="CM127" s="123"/>
      <c r="CN127" s="123"/>
      <c r="CO127" s="123"/>
      <c r="CP127" s="123"/>
      <c r="CQ127" s="123"/>
    </row>
    <row r="128" spans="1:95" s="101" customFormat="1" x14ac:dyDescent="0.25">
      <c r="A128" s="104"/>
      <c r="B128" s="104"/>
      <c r="C128" s="117"/>
      <c r="D128" s="102"/>
      <c r="E128" s="102"/>
      <c r="F128" s="102"/>
      <c r="G128" s="102"/>
      <c r="H128" s="102"/>
      <c r="I128" s="102"/>
      <c r="J128" s="123"/>
      <c r="K128" s="123"/>
      <c r="L128" s="123"/>
      <c r="M128" s="123"/>
      <c r="N128" s="123"/>
      <c r="O128" s="123"/>
      <c r="P128" s="123"/>
      <c r="Q128" s="123"/>
      <c r="R128" s="123"/>
      <c r="S128" s="123"/>
      <c r="T128" s="123"/>
      <c r="U128" s="123"/>
      <c r="V128" s="123"/>
      <c r="W128" s="123"/>
      <c r="X128" s="123"/>
      <c r="Y128" s="123"/>
      <c r="Z128" s="123"/>
      <c r="AA128" s="123"/>
      <c r="AB128" s="123"/>
      <c r="AC128" s="123"/>
      <c r="AD128" s="123"/>
      <c r="AE128" s="123"/>
      <c r="AF128" s="123"/>
      <c r="AG128" s="123"/>
      <c r="AH128" s="123"/>
      <c r="AI128" s="123"/>
      <c r="AJ128" s="123"/>
      <c r="AK128" s="123"/>
      <c r="AL128" s="123"/>
      <c r="AM128" s="123"/>
      <c r="AN128" s="123"/>
      <c r="AO128" s="123"/>
      <c r="AP128" s="123"/>
      <c r="AQ128" s="123"/>
      <c r="AR128" s="123"/>
      <c r="AS128" s="123"/>
      <c r="AT128" s="123"/>
      <c r="AU128" s="123"/>
      <c r="AV128" s="123"/>
      <c r="AW128" s="123"/>
      <c r="AX128" s="123"/>
      <c r="AY128" s="123"/>
      <c r="AZ128" s="123"/>
      <c r="BA128" s="123"/>
      <c r="BB128" s="123"/>
      <c r="BC128" s="123"/>
      <c r="BD128" s="123"/>
      <c r="BE128" s="123"/>
      <c r="BF128" s="123"/>
      <c r="BG128" s="123"/>
      <c r="BH128" s="123"/>
      <c r="BI128" s="123"/>
      <c r="BJ128" s="123"/>
      <c r="BK128" s="123"/>
      <c r="BL128" s="123"/>
      <c r="BM128" s="123"/>
      <c r="BN128" s="123"/>
      <c r="BO128" s="123"/>
      <c r="BP128" s="123"/>
      <c r="BQ128" s="123"/>
      <c r="BR128" s="123"/>
      <c r="BS128" s="123"/>
      <c r="BT128" s="123"/>
      <c r="BU128" s="123"/>
      <c r="BV128" s="123"/>
      <c r="BW128" s="123"/>
      <c r="BX128" s="123"/>
      <c r="BY128" s="123"/>
      <c r="BZ128" s="123"/>
      <c r="CA128" s="123"/>
      <c r="CB128" s="123"/>
      <c r="CC128" s="123"/>
      <c r="CD128" s="123"/>
      <c r="CE128" s="123"/>
      <c r="CF128" s="123"/>
      <c r="CG128" s="123"/>
      <c r="CH128" s="123"/>
      <c r="CI128" s="123"/>
      <c r="CJ128" s="123"/>
      <c r="CK128" s="123"/>
      <c r="CL128" s="123"/>
      <c r="CM128" s="123"/>
      <c r="CN128" s="123"/>
      <c r="CO128" s="123"/>
      <c r="CP128" s="123"/>
      <c r="CQ128" s="123"/>
    </row>
    <row r="129" spans="1:95" s="101" customFormat="1" x14ac:dyDescent="0.25">
      <c r="A129" s="104"/>
      <c r="B129" s="104"/>
      <c r="C129" s="117"/>
      <c r="D129" s="102"/>
      <c r="E129" s="102"/>
      <c r="F129" s="102"/>
      <c r="G129" s="102"/>
      <c r="H129" s="102"/>
      <c r="I129" s="102"/>
      <c r="J129" s="123"/>
      <c r="K129" s="123"/>
      <c r="L129" s="123"/>
      <c r="M129" s="123"/>
      <c r="N129" s="123"/>
      <c r="O129" s="123"/>
      <c r="P129" s="123"/>
      <c r="Q129" s="123"/>
      <c r="R129" s="123"/>
      <c r="S129" s="123"/>
      <c r="T129" s="123"/>
      <c r="U129" s="123"/>
      <c r="V129" s="123"/>
      <c r="W129" s="123"/>
      <c r="X129" s="123"/>
      <c r="Y129" s="123"/>
      <c r="Z129" s="123"/>
      <c r="AA129" s="123"/>
      <c r="AB129" s="123"/>
      <c r="AC129" s="123"/>
      <c r="AD129" s="123"/>
      <c r="AE129" s="123"/>
      <c r="AF129" s="123"/>
      <c r="AG129" s="123"/>
      <c r="AH129" s="123"/>
      <c r="AI129" s="123"/>
      <c r="AJ129" s="123"/>
      <c r="AK129" s="123"/>
      <c r="AL129" s="123"/>
      <c r="AM129" s="123"/>
      <c r="AN129" s="123"/>
      <c r="AO129" s="123"/>
      <c r="AP129" s="123"/>
      <c r="AQ129" s="123"/>
      <c r="AR129" s="123"/>
      <c r="AS129" s="123"/>
      <c r="AT129" s="123"/>
      <c r="AU129" s="123"/>
      <c r="AV129" s="123"/>
      <c r="AW129" s="123"/>
      <c r="AX129" s="123"/>
      <c r="AY129" s="123"/>
      <c r="AZ129" s="123"/>
      <c r="BA129" s="123"/>
      <c r="BB129" s="123"/>
      <c r="BC129" s="123"/>
      <c r="BD129" s="123"/>
      <c r="BE129" s="123"/>
      <c r="BF129" s="123"/>
      <c r="BG129" s="123"/>
      <c r="BH129" s="123"/>
      <c r="BI129" s="123"/>
      <c r="BJ129" s="123"/>
      <c r="BK129" s="123"/>
      <c r="BL129" s="123"/>
      <c r="BM129" s="123"/>
      <c r="BN129" s="123"/>
      <c r="BO129" s="123"/>
      <c r="BP129" s="123"/>
      <c r="BQ129" s="123"/>
      <c r="BR129" s="123"/>
      <c r="BS129" s="123"/>
      <c r="BT129" s="123"/>
      <c r="BU129" s="123"/>
      <c r="BV129" s="123"/>
      <c r="BW129" s="123"/>
      <c r="BX129" s="123"/>
      <c r="BY129" s="123"/>
      <c r="BZ129" s="123"/>
      <c r="CA129" s="123"/>
      <c r="CB129" s="123"/>
      <c r="CC129" s="123"/>
      <c r="CD129" s="123"/>
      <c r="CE129" s="123"/>
      <c r="CF129" s="123"/>
      <c r="CG129" s="123"/>
      <c r="CH129" s="123"/>
      <c r="CI129" s="123"/>
      <c r="CJ129" s="123"/>
      <c r="CK129" s="123"/>
      <c r="CL129" s="123"/>
      <c r="CM129" s="123"/>
      <c r="CN129" s="123"/>
      <c r="CO129" s="123"/>
      <c r="CP129" s="123"/>
      <c r="CQ129" s="123"/>
    </row>
    <row r="130" spans="1:95" s="101" customFormat="1" x14ac:dyDescent="0.25">
      <c r="A130" s="104"/>
      <c r="B130" s="104"/>
      <c r="C130" s="117"/>
      <c r="D130" s="102"/>
      <c r="E130" s="102"/>
      <c r="F130" s="102"/>
      <c r="G130" s="102"/>
      <c r="H130" s="102"/>
      <c r="I130" s="102"/>
      <c r="J130" s="123"/>
      <c r="K130" s="123"/>
      <c r="L130" s="123"/>
      <c r="M130" s="123"/>
      <c r="N130" s="123"/>
      <c r="O130" s="123"/>
      <c r="P130" s="123"/>
      <c r="Q130" s="123"/>
      <c r="R130" s="123"/>
      <c r="S130" s="123"/>
      <c r="T130" s="123"/>
      <c r="U130" s="123"/>
      <c r="V130" s="123"/>
      <c r="W130" s="123"/>
      <c r="X130" s="123"/>
      <c r="Y130" s="123"/>
      <c r="Z130" s="123"/>
      <c r="AA130" s="123"/>
      <c r="AB130" s="123"/>
      <c r="AC130" s="123"/>
      <c r="AD130" s="123"/>
      <c r="AE130" s="123"/>
      <c r="AF130" s="123"/>
      <c r="AG130" s="123"/>
      <c r="AH130" s="123"/>
      <c r="AI130" s="123"/>
      <c r="AJ130" s="123"/>
      <c r="AK130" s="123"/>
      <c r="AL130" s="123"/>
      <c r="AM130" s="123"/>
      <c r="AN130" s="123"/>
      <c r="AO130" s="123"/>
      <c r="AP130" s="123"/>
      <c r="AQ130" s="123"/>
      <c r="AR130" s="123"/>
      <c r="AS130" s="123"/>
      <c r="AT130" s="123"/>
      <c r="AU130" s="123"/>
      <c r="AV130" s="123"/>
      <c r="AW130" s="123"/>
      <c r="AX130" s="123"/>
      <c r="AY130" s="123"/>
      <c r="AZ130" s="123"/>
      <c r="BA130" s="123"/>
      <c r="BB130" s="123"/>
      <c r="BC130" s="123"/>
      <c r="BD130" s="123"/>
      <c r="BE130" s="123"/>
      <c r="BF130" s="123"/>
      <c r="BG130" s="123"/>
      <c r="BH130" s="123"/>
      <c r="BI130" s="123"/>
      <c r="BJ130" s="123"/>
      <c r="BK130" s="123"/>
      <c r="BL130" s="123"/>
      <c r="BM130" s="123"/>
      <c r="BN130" s="123"/>
      <c r="BO130" s="123"/>
      <c r="BP130" s="123"/>
      <c r="BQ130" s="123"/>
      <c r="BR130" s="123"/>
      <c r="BS130" s="123"/>
      <c r="BT130" s="123"/>
      <c r="BU130" s="123"/>
      <c r="BV130" s="123"/>
      <c r="BW130" s="123"/>
      <c r="BX130" s="123"/>
      <c r="BY130" s="123"/>
      <c r="BZ130" s="123"/>
      <c r="CA130" s="123"/>
      <c r="CB130" s="123"/>
      <c r="CC130" s="123"/>
      <c r="CD130" s="123"/>
      <c r="CE130" s="123"/>
      <c r="CF130" s="123"/>
      <c r="CG130" s="123"/>
      <c r="CH130" s="123"/>
      <c r="CI130" s="123"/>
      <c r="CJ130" s="123"/>
      <c r="CK130" s="123"/>
      <c r="CL130" s="123"/>
      <c r="CM130" s="123"/>
      <c r="CN130" s="123"/>
      <c r="CO130" s="123"/>
      <c r="CP130" s="123"/>
      <c r="CQ130" s="123"/>
    </row>
    <row r="131" spans="1:95" s="101" customFormat="1" x14ac:dyDescent="0.25">
      <c r="A131" s="104"/>
      <c r="B131" s="104"/>
      <c r="C131" s="117"/>
      <c r="D131" s="102"/>
      <c r="E131" s="102"/>
      <c r="F131" s="102"/>
      <c r="G131" s="102"/>
      <c r="H131" s="102"/>
      <c r="I131" s="102"/>
      <c r="J131" s="123"/>
      <c r="K131" s="123"/>
      <c r="L131" s="123"/>
      <c r="M131" s="123"/>
      <c r="N131" s="123"/>
      <c r="O131" s="123"/>
      <c r="P131" s="123"/>
      <c r="Q131" s="123"/>
      <c r="R131" s="123"/>
      <c r="S131" s="123"/>
      <c r="T131" s="123"/>
      <c r="U131" s="123"/>
      <c r="V131" s="123"/>
      <c r="W131" s="123"/>
      <c r="X131" s="123"/>
      <c r="Y131" s="123"/>
      <c r="Z131" s="123"/>
      <c r="AA131" s="123"/>
      <c r="AB131" s="123"/>
      <c r="AC131" s="123"/>
      <c r="AD131" s="123"/>
      <c r="AE131" s="123"/>
      <c r="AF131" s="123"/>
      <c r="AG131" s="123"/>
      <c r="AH131" s="123"/>
      <c r="AI131" s="123"/>
      <c r="AJ131" s="123"/>
      <c r="AK131" s="123"/>
      <c r="AL131" s="123"/>
      <c r="AM131" s="123"/>
      <c r="AN131" s="123"/>
      <c r="AO131" s="123"/>
      <c r="AP131" s="123"/>
      <c r="AQ131" s="123"/>
      <c r="AR131" s="123"/>
      <c r="AS131" s="123"/>
      <c r="AT131" s="123"/>
      <c r="AU131" s="123"/>
      <c r="AV131" s="123"/>
      <c r="AW131" s="123"/>
      <c r="AX131" s="123"/>
      <c r="AY131" s="123"/>
      <c r="AZ131" s="123"/>
      <c r="BA131" s="123"/>
      <c r="BB131" s="123"/>
      <c r="BC131" s="123"/>
      <c r="BD131" s="123"/>
      <c r="BE131" s="123"/>
      <c r="BF131" s="123"/>
      <c r="BG131" s="123"/>
      <c r="BH131" s="123"/>
      <c r="BI131" s="123"/>
      <c r="BJ131" s="123"/>
      <c r="BK131" s="123"/>
      <c r="BL131" s="123"/>
      <c r="BM131" s="123"/>
      <c r="BN131" s="123"/>
      <c r="BO131" s="123"/>
      <c r="BP131" s="123"/>
      <c r="BQ131" s="123"/>
      <c r="BR131" s="123"/>
      <c r="BS131" s="123"/>
      <c r="BT131" s="123"/>
      <c r="BU131" s="123"/>
      <c r="BV131" s="123"/>
      <c r="BW131" s="123"/>
      <c r="BX131" s="123"/>
      <c r="BY131" s="123"/>
      <c r="BZ131" s="123"/>
      <c r="CA131" s="123"/>
      <c r="CB131" s="123"/>
      <c r="CC131" s="123"/>
      <c r="CD131" s="123"/>
      <c r="CE131" s="123"/>
      <c r="CF131" s="123"/>
      <c r="CG131" s="123"/>
      <c r="CH131" s="123"/>
      <c r="CI131" s="123"/>
      <c r="CJ131" s="123"/>
      <c r="CK131" s="123"/>
      <c r="CL131" s="123"/>
      <c r="CM131" s="123"/>
      <c r="CN131" s="123"/>
      <c r="CO131" s="123"/>
      <c r="CP131" s="123"/>
      <c r="CQ131" s="123"/>
    </row>
    <row r="132" spans="1:95" s="101" customFormat="1" x14ac:dyDescent="0.25">
      <c r="A132" s="104"/>
      <c r="B132" s="104"/>
      <c r="C132" s="117"/>
      <c r="D132" s="102"/>
      <c r="E132" s="102"/>
      <c r="F132" s="102"/>
      <c r="G132" s="102"/>
      <c r="H132" s="102"/>
      <c r="I132" s="102"/>
      <c r="J132" s="123"/>
      <c r="K132" s="123"/>
      <c r="L132" s="123"/>
      <c r="M132" s="123"/>
      <c r="N132" s="123"/>
      <c r="O132" s="123"/>
      <c r="P132" s="123"/>
      <c r="Q132" s="123"/>
      <c r="R132" s="123"/>
      <c r="S132" s="123"/>
      <c r="T132" s="123"/>
      <c r="U132" s="123"/>
      <c r="V132" s="123"/>
      <c r="W132" s="123"/>
      <c r="X132" s="123"/>
      <c r="Y132" s="123"/>
      <c r="Z132" s="123"/>
      <c r="AA132" s="123"/>
      <c r="AB132" s="123"/>
      <c r="AC132" s="123"/>
      <c r="AD132" s="123"/>
      <c r="AE132" s="123"/>
      <c r="AF132" s="123"/>
      <c r="AG132" s="123"/>
      <c r="AH132" s="123"/>
      <c r="AI132" s="123"/>
      <c r="AJ132" s="123"/>
      <c r="AK132" s="123"/>
      <c r="AL132" s="123"/>
      <c r="AM132" s="123"/>
      <c r="AN132" s="123"/>
      <c r="AO132" s="123"/>
      <c r="AP132" s="123"/>
      <c r="AQ132" s="123"/>
      <c r="AR132" s="123"/>
      <c r="AS132" s="123"/>
      <c r="AT132" s="123"/>
      <c r="AU132" s="123"/>
      <c r="AV132" s="123"/>
      <c r="AW132" s="123"/>
      <c r="AX132" s="123"/>
      <c r="AY132" s="123"/>
      <c r="AZ132" s="123"/>
      <c r="BA132" s="123"/>
      <c r="BB132" s="123"/>
      <c r="BC132" s="123"/>
      <c r="BD132" s="123"/>
      <c r="BE132" s="123"/>
      <c r="BF132" s="123"/>
      <c r="BG132" s="123"/>
      <c r="BH132" s="123"/>
      <c r="BI132" s="123"/>
      <c r="BJ132" s="123"/>
      <c r="BK132" s="123"/>
      <c r="BL132" s="123"/>
      <c r="BM132" s="123"/>
      <c r="BN132" s="123"/>
      <c r="BO132" s="123"/>
      <c r="BP132" s="123"/>
      <c r="BQ132" s="123"/>
      <c r="BR132" s="123"/>
      <c r="BS132" s="123"/>
      <c r="BT132" s="123"/>
      <c r="BU132" s="123"/>
      <c r="BV132" s="123"/>
      <c r="BW132" s="123"/>
      <c r="BX132" s="123"/>
      <c r="BY132" s="123"/>
      <c r="BZ132" s="123"/>
      <c r="CA132" s="123"/>
      <c r="CB132" s="123"/>
      <c r="CC132" s="123"/>
      <c r="CD132" s="123"/>
      <c r="CE132" s="123"/>
      <c r="CF132" s="123"/>
      <c r="CG132" s="123"/>
      <c r="CH132" s="123"/>
      <c r="CI132" s="123"/>
      <c r="CJ132" s="123"/>
      <c r="CK132" s="123"/>
      <c r="CL132" s="123"/>
      <c r="CM132" s="123"/>
      <c r="CN132" s="123"/>
      <c r="CO132" s="123"/>
      <c r="CP132" s="123"/>
      <c r="CQ132" s="123"/>
    </row>
    <row r="133" spans="1:95" s="101" customFormat="1" x14ac:dyDescent="0.25">
      <c r="A133" s="104"/>
      <c r="B133" s="104"/>
      <c r="C133" s="117"/>
      <c r="D133" s="102"/>
      <c r="E133" s="102"/>
      <c r="F133" s="102"/>
      <c r="G133" s="102"/>
      <c r="H133" s="102"/>
      <c r="I133" s="102"/>
      <c r="J133" s="123"/>
      <c r="K133" s="123"/>
      <c r="L133" s="123"/>
      <c r="M133" s="123"/>
      <c r="N133" s="123"/>
      <c r="O133" s="123"/>
      <c r="P133" s="123"/>
      <c r="Q133" s="123"/>
      <c r="R133" s="123"/>
      <c r="S133" s="123"/>
      <c r="T133" s="123"/>
      <c r="U133" s="123"/>
      <c r="V133" s="123"/>
      <c r="W133" s="123"/>
      <c r="X133" s="123"/>
      <c r="Y133" s="123"/>
      <c r="Z133" s="123"/>
      <c r="AA133" s="123"/>
      <c r="AB133" s="123"/>
      <c r="AC133" s="123"/>
      <c r="AD133" s="123"/>
      <c r="AE133" s="123"/>
      <c r="AF133" s="123"/>
      <c r="AG133" s="123"/>
      <c r="AH133" s="123"/>
      <c r="AI133" s="123"/>
      <c r="AJ133" s="123"/>
      <c r="AK133" s="123"/>
      <c r="AL133" s="123"/>
      <c r="AM133" s="123"/>
      <c r="AN133" s="123"/>
      <c r="AO133" s="123"/>
      <c r="AP133" s="123"/>
      <c r="AQ133" s="123"/>
      <c r="AR133" s="123"/>
      <c r="AS133" s="123"/>
      <c r="AT133" s="123"/>
      <c r="AU133" s="123"/>
      <c r="AV133" s="123"/>
      <c r="AW133" s="123"/>
      <c r="AX133" s="123"/>
      <c r="AY133" s="123"/>
      <c r="AZ133" s="123"/>
      <c r="BA133" s="123"/>
      <c r="BB133" s="123"/>
      <c r="BC133" s="123"/>
      <c r="BD133" s="123"/>
      <c r="BE133" s="123"/>
      <c r="BF133" s="123"/>
      <c r="BG133" s="123"/>
      <c r="BH133" s="123"/>
      <c r="BI133" s="123"/>
      <c r="BJ133" s="123"/>
      <c r="BK133" s="123"/>
      <c r="BL133" s="123"/>
      <c r="BM133" s="123"/>
      <c r="BN133" s="123"/>
      <c r="BO133" s="123"/>
      <c r="BP133" s="123"/>
      <c r="BQ133" s="123"/>
      <c r="BR133" s="123"/>
      <c r="BS133" s="123"/>
      <c r="BT133" s="123"/>
      <c r="BU133" s="123"/>
      <c r="BV133" s="123"/>
      <c r="BW133" s="123"/>
      <c r="BX133" s="123"/>
      <c r="BY133" s="123"/>
      <c r="BZ133" s="123"/>
      <c r="CA133" s="123"/>
      <c r="CB133" s="123"/>
      <c r="CC133" s="123"/>
      <c r="CD133" s="123"/>
      <c r="CE133" s="123"/>
      <c r="CF133" s="123"/>
      <c r="CG133" s="123"/>
      <c r="CH133" s="123"/>
      <c r="CI133" s="123"/>
      <c r="CJ133" s="123"/>
      <c r="CK133" s="123"/>
      <c r="CL133" s="123"/>
      <c r="CM133" s="123"/>
      <c r="CN133" s="123"/>
      <c r="CO133" s="123"/>
      <c r="CP133" s="123"/>
      <c r="CQ133" s="123"/>
    </row>
    <row r="134" spans="1:95" s="101" customFormat="1" x14ac:dyDescent="0.25">
      <c r="A134" s="104"/>
      <c r="B134" s="104"/>
      <c r="C134" s="117"/>
      <c r="D134" s="102"/>
      <c r="E134" s="102"/>
      <c r="F134" s="102"/>
      <c r="G134" s="102"/>
      <c r="H134" s="102"/>
      <c r="I134" s="102"/>
      <c r="J134" s="123"/>
      <c r="K134" s="123"/>
      <c r="L134" s="123"/>
      <c r="M134" s="123"/>
      <c r="N134" s="123"/>
      <c r="O134" s="123"/>
      <c r="P134" s="123"/>
      <c r="Q134" s="123"/>
      <c r="R134" s="123"/>
      <c r="S134" s="123"/>
      <c r="T134" s="123"/>
      <c r="U134" s="123"/>
      <c r="V134" s="123"/>
      <c r="W134" s="123"/>
      <c r="X134" s="123"/>
      <c r="Y134" s="123"/>
      <c r="Z134" s="123"/>
      <c r="AA134" s="123"/>
      <c r="AB134" s="123"/>
      <c r="AC134" s="123"/>
      <c r="AD134" s="123"/>
      <c r="AE134" s="123"/>
      <c r="AF134" s="123"/>
      <c r="AG134" s="123"/>
      <c r="AH134" s="123"/>
      <c r="AI134" s="123"/>
      <c r="AJ134" s="123"/>
      <c r="AK134" s="123"/>
      <c r="AL134" s="123"/>
      <c r="AM134" s="123"/>
      <c r="AN134" s="123"/>
      <c r="AO134" s="123"/>
      <c r="AP134" s="123"/>
      <c r="AQ134" s="123"/>
      <c r="AR134" s="123"/>
      <c r="AS134" s="123"/>
      <c r="AT134" s="123"/>
      <c r="AU134" s="123"/>
      <c r="AV134" s="123"/>
      <c r="AW134" s="123"/>
      <c r="AX134" s="123"/>
      <c r="AY134" s="123"/>
      <c r="AZ134" s="123"/>
      <c r="BA134" s="123"/>
      <c r="BB134" s="123"/>
      <c r="BC134" s="123"/>
      <c r="BD134" s="123"/>
      <c r="BE134" s="123"/>
      <c r="BF134" s="123"/>
      <c r="BG134" s="123"/>
      <c r="BH134" s="123"/>
      <c r="BI134" s="123"/>
      <c r="BJ134" s="123"/>
      <c r="BK134" s="123"/>
      <c r="BL134" s="123"/>
      <c r="BM134" s="123"/>
      <c r="BN134" s="123"/>
      <c r="BO134" s="123"/>
      <c r="BP134" s="123"/>
      <c r="BQ134" s="123"/>
      <c r="BR134" s="123"/>
      <c r="BS134" s="123"/>
      <c r="BT134" s="123"/>
      <c r="BU134" s="123"/>
      <c r="BV134" s="123"/>
      <c r="BW134" s="123"/>
      <c r="BX134" s="123"/>
      <c r="BY134" s="123"/>
      <c r="BZ134" s="123"/>
      <c r="CA134" s="123"/>
      <c r="CB134" s="123"/>
      <c r="CC134" s="123"/>
      <c r="CD134" s="123"/>
      <c r="CE134" s="123"/>
      <c r="CF134" s="123"/>
      <c r="CG134" s="123"/>
      <c r="CH134" s="123"/>
      <c r="CI134" s="123"/>
      <c r="CJ134" s="123"/>
      <c r="CK134" s="123"/>
      <c r="CL134" s="123"/>
      <c r="CM134" s="123"/>
      <c r="CN134" s="123"/>
      <c r="CO134" s="123"/>
      <c r="CP134" s="123"/>
      <c r="CQ134" s="123"/>
    </row>
    <row r="135" spans="1:95" s="101" customFormat="1" x14ac:dyDescent="0.25">
      <c r="A135" s="104"/>
      <c r="B135" s="104"/>
      <c r="C135" s="117"/>
      <c r="D135" s="102"/>
      <c r="E135" s="102"/>
      <c r="F135" s="102"/>
      <c r="G135" s="102"/>
      <c r="H135" s="102"/>
      <c r="I135" s="102"/>
      <c r="J135" s="123"/>
      <c r="K135" s="123"/>
      <c r="L135" s="123"/>
      <c r="M135" s="123"/>
      <c r="N135" s="123"/>
      <c r="O135" s="123"/>
      <c r="P135" s="123"/>
      <c r="Q135" s="123"/>
      <c r="R135" s="123"/>
      <c r="S135" s="123"/>
      <c r="T135" s="123"/>
      <c r="U135" s="123"/>
      <c r="V135" s="123"/>
      <c r="W135" s="123"/>
      <c r="X135" s="123"/>
      <c r="Y135" s="123"/>
      <c r="Z135" s="123"/>
      <c r="AA135" s="123"/>
      <c r="AB135" s="123"/>
      <c r="AC135" s="123"/>
      <c r="AD135" s="123"/>
      <c r="AE135" s="123"/>
      <c r="AF135" s="123"/>
      <c r="AG135" s="123"/>
      <c r="AH135" s="123"/>
      <c r="AI135" s="123"/>
      <c r="AJ135" s="123"/>
      <c r="AK135" s="123"/>
      <c r="AL135" s="123"/>
      <c r="AM135" s="123"/>
      <c r="AN135" s="123"/>
      <c r="AO135" s="123"/>
      <c r="AP135" s="123"/>
      <c r="AQ135" s="123"/>
      <c r="AR135" s="123"/>
      <c r="AS135" s="123"/>
      <c r="AT135" s="123"/>
      <c r="AU135" s="123"/>
      <c r="AV135" s="123"/>
      <c r="AW135" s="123"/>
      <c r="AX135" s="123"/>
      <c r="AY135" s="123"/>
      <c r="AZ135" s="123"/>
      <c r="BA135" s="123"/>
      <c r="BB135" s="123"/>
      <c r="BC135" s="123"/>
      <c r="BD135" s="123"/>
      <c r="BE135" s="123"/>
      <c r="BF135" s="123"/>
      <c r="BG135" s="123"/>
      <c r="BH135" s="123"/>
      <c r="BI135" s="123"/>
      <c r="BJ135" s="123"/>
      <c r="BK135" s="123"/>
      <c r="BL135" s="123"/>
      <c r="BM135" s="123"/>
      <c r="BN135" s="123"/>
      <c r="BO135" s="123"/>
      <c r="BP135" s="123"/>
      <c r="BQ135" s="123"/>
      <c r="BR135" s="123"/>
      <c r="BS135" s="123"/>
      <c r="BT135" s="123"/>
      <c r="BU135" s="123"/>
      <c r="BV135" s="123"/>
      <c r="BW135" s="123"/>
      <c r="BX135" s="123"/>
      <c r="BY135" s="123"/>
      <c r="BZ135" s="123"/>
      <c r="CA135" s="123"/>
      <c r="CB135" s="123"/>
      <c r="CC135" s="123"/>
      <c r="CD135" s="123"/>
      <c r="CE135" s="123"/>
      <c r="CF135" s="123"/>
      <c r="CG135" s="123"/>
      <c r="CH135" s="123"/>
      <c r="CI135" s="123"/>
      <c r="CJ135" s="123"/>
      <c r="CK135" s="123"/>
      <c r="CL135" s="123"/>
      <c r="CM135" s="123"/>
      <c r="CN135" s="123"/>
      <c r="CO135" s="123"/>
      <c r="CP135" s="123"/>
      <c r="CQ135" s="123"/>
    </row>
    <row r="136" spans="1:95" s="101" customFormat="1" x14ac:dyDescent="0.25">
      <c r="A136" s="104"/>
      <c r="B136" s="104"/>
      <c r="C136" s="117"/>
      <c r="D136" s="102"/>
      <c r="E136" s="102"/>
      <c r="F136" s="102"/>
      <c r="G136" s="102"/>
      <c r="H136" s="102"/>
      <c r="I136" s="102"/>
      <c r="J136" s="123"/>
      <c r="K136" s="123"/>
      <c r="L136" s="123"/>
      <c r="M136" s="123"/>
      <c r="N136" s="123"/>
      <c r="O136" s="123"/>
      <c r="P136" s="123"/>
      <c r="Q136" s="123"/>
      <c r="R136" s="123"/>
      <c r="S136" s="123"/>
      <c r="T136" s="123"/>
      <c r="U136" s="123"/>
      <c r="V136" s="123"/>
      <c r="W136" s="123"/>
      <c r="X136" s="123"/>
      <c r="Y136" s="123"/>
      <c r="Z136" s="123"/>
      <c r="AA136" s="123"/>
      <c r="AB136" s="123"/>
      <c r="AC136" s="123"/>
      <c r="AD136" s="123"/>
      <c r="AE136" s="123"/>
      <c r="AF136" s="123"/>
      <c r="AG136" s="123"/>
      <c r="AH136" s="123"/>
      <c r="AI136" s="123"/>
      <c r="AJ136" s="123"/>
      <c r="AK136" s="123"/>
      <c r="AL136" s="123"/>
      <c r="AM136" s="123"/>
      <c r="AN136" s="123"/>
      <c r="AO136" s="123"/>
      <c r="AP136" s="123"/>
      <c r="AQ136" s="123"/>
      <c r="AR136" s="123"/>
      <c r="AS136" s="123"/>
      <c r="AT136" s="123"/>
      <c r="AU136" s="123"/>
      <c r="AV136" s="123"/>
      <c r="AW136" s="123"/>
      <c r="AX136" s="123"/>
      <c r="AY136" s="123"/>
      <c r="AZ136" s="123"/>
      <c r="BA136" s="123"/>
      <c r="BB136" s="123"/>
      <c r="BC136" s="123"/>
      <c r="BD136" s="123"/>
      <c r="BE136" s="123"/>
      <c r="BF136" s="123"/>
      <c r="BG136" s="123"/>
      <c r="BH136" s="123"/>
      <c r="BI136" s="123"/>
      <c r="BJ136" s="123"/>
      <c r="BK136" s="123"/>
      <c r="BL136" s="123"/>
      <c r="BM136" s="123"/>
      <c r="BN136" s="123"/>
      <c r="BO136" s="123"/>
      <c r="BP136" s="123"/>
      <c r="BQ136" s="123"/>
      <c r="BR136" s="123"/>
      <c r="BS136" s="123"/>
      <c r="BT136" s="123"/>
      <c r="BU136" s="123"/>
      <c r="BV136" s="123"/>
      <c r="BW136" s="123"/>
      <c r="BX136" s="123"/>
      <c r="BY136" s="123"/>
      <c r="BZ136" s="123"/>
      <c r="CA136" s="123"/>
      <c r="CB136" s="123"/>
      <c r="CC136" s="123"/>
      <c r="CD136" s="123"/>
      <c r="CE136" s="123"/>
      <c r="CF136" s="123"/>
      <c r="CG136" s="123"/>
      <c r="CH136" s="123"/>
      <c r="CI136" s="123"/>
      <c r="CJ136" s="123"/>
      <c r="CK136" s="123"/>
      <c r="CL136" s="123"/>
      <c r="CM136" s="123"/>
      <c r="CN136" s="123"/>
      <c r="CO136" s="123"/>
      <c r="CP136" s="123"/>
      <c r="CQ136" s="123"/>
    </row>
    <row r="137" spans="1:95" s="101" customFormat="1" x14ac:dyDescent="0.25">
      <c r="A137" s="104"/>
      <c r="B137" s="104"/>
      <c r="C137" s="117"/>
      <c r="D137" s="102"/>
      <c r="E137" s="102"/>
      <c r="F137" s="102"/>
      <c r="G137" s="102"/>
      <c r="H137" s="102"/>
      <c r="I137" s="102"/>
      <c r="J137" s="123"/>
      <c r="K137" s="123"/>
      <c r="L137" s="123"/>
      <c r="M137" s="123"/>
      <c r="N137" s="123"/>
      <c r="O137" s="123"/>
      <c r="P137" s="123"/>
      <c r="Q137" s="123"/>
      <c r="R137" s="123"/>
      <c r="S137" s="123"/>
      <c r="T137" s="123"/>
      <c r="U137" s="123"/>
      <c r="V137" s="123"/>
      <c r="W137" s="123"/>
      <c r="X137" s="123"/>
      <c r="Y137" s="123"/>
      <c r="Z137" s="123"/>
      <c r="AA137" s="123"/>
      <c r="AB137" s="123"/>
      <c r="AC137" s="123"/>
      <c r="AD137" s="123"/>
      <c r="AE137" s="123"/>
      <c r="AF137" s="123"/>
      <c r="AG137" s="123"/>
      <c r="AH137" s="123"/>
      <c r="AI137" s="123"/>
      <c r="AJ137" s="123"/>
      <c r="AK137" s="123"/>
      <c r="AL137" s="123"/>
      <c r="AM137" s="123"/>
      <c r="AN137" s="123"/>
      <c r="AO137" s="123"/>
      <c r="AP137" s="123"/>
      <c r="AQ137" s="123"/>
      <c r="AR137" s="123"/>
      <c r="AS137" s="123"/>
      <c r="AT137" s="123"/>
      <c r="AU137" s="123"/>
      <c r="AV137" s="123"/>
      <c r="AW137" s="123"/>
      <c r="AX137" s="123"/>
      <c r="AY137" s="123"/>
      <c r="AZ137" s="123"/>
      <c r="BA137" s="123"/>
      <c r="BB137" s="123"/>
      <c r="BC137" s="123"/>
      <c r="BD137" s="123"/>
      <c r="BE137" s="123"/>
      <c r="BF137" s="123"/>
      <c r="BG137" s="123"/>
      <c r="BH137" s="123"/>
      <c r="BI137" s="123"/>
      <c r="BJ137" s="123"/>
      <c r="BK137" s="123"/>
      <c r="BL137" s="123"/>
      <c r="BM137" s="123"/>
      <c r="BN137" s="123"/>
      <c r="BO137" s="123"/>
      <c r="BP137" s="123"/>
      <c r="BQ137" s="123"/>
      <c r="BR137" s="123"/>
      <c r="BS137" s="123"/>
      <c r="BT137" s="123"/>
      <c r="BU137" s="123"/>
      <c r="BV137" s="123"/>
      <c r="BW137" s="123"/>
      <c r="BX137" s="123"/>
      <c r="BY137" s="123"/>
      <c r="BZ137" s="123"/>
      <c r="CA137" s="123"/>
      <c r="CB137" s="123"/>
      <c r="CC137" s="123"/>
      <c r="CD137" s="123"/>
      <c r="CE137" s="123"/>
      <c r="CF137" s="123"/>
      <c r="CG137" s="123"/>
      <c r="CH137" s="123"/>
      <c r="CI137" s="123"/>
      <c r="CJ137" s="123"/>
      <c r="CK137" s="123"/>
      <c r="CL137" s="123"/>
      <c r="CM137" s="123"/>
      <c r="CN137" s="123"/>
      <c r="CO137" s="123"/>
      <c r="CP137" s="123"/>
      <c r="CQ137" s="123"/>
    </row>
    <row r="138" spans="1:95" s="101" customFormat="1" x14ac:dyDescent="0.25">
      <c r="A138" s="104"/>
      <c r="B138" s="104"/>
      <c r="C138" s="117"/>
      <c r="D138" s="102"/>
      <c r="E138" s="102"/>
      <c r="F138" s="102"/>
      <c r="G138" s="102"/>
      <c r="H138" s="102"/>
      <c r="I138" s="102"/>
      <c r="J138" s="123"/>
      <c r="K138" s="123"/>
      <c r="L138" s="123"/>
      <c r="M138" s="123"/>
      <c r="N138" s="123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123"/>
      <c r="AU138" s="123"/>
      <c r="AV138" s="123"/>
      <c r="AW138" s="123"/>
      <c r="AX138" s="123"/>
      <c r="AY138" s="123"/>
      <c r="AZ138" s="123"/>
      <c r="BA138" s="123"/>
      <c r="BB138" s="123"/>
      <c r="BC138" s="123"/>
      <c r="BD138" s="123"/>
      <c r="BE138" s="123"/>
      <c r="BF138" s="123"/>
      <c r="BG138" s="123"/>
      <c r="BH138" s="123"/>
      <c r="BI138" s="123"/>
      <c r="BJ138" s="123"/>
      <c r="BK138" s="123"/>
      <c r="BL138" s="123"/>
      <c r="BM138" s="123"/>
      <c r="BN138" s="123"/>
      <c r="BO138" s="123"/>
      <c r="BP138" s="123"/>
      <c r="BQ138" s="123"/>
      <c r="BR138" s="123"/>
      <c r="BS138" s="123"/>
      <c r="BT138" s="123"/>
      <c r="BU138" s="123"/>
      <c r="BV138" s="123"/>
      <c r="BW138" s="123"/>
      <c r="BX138" s="123"/>
      <c r="BY138" s="123"/>
      <c r="BZ138" s="123"/>
      <c r="CA138" s="123"/>
      <c r="CB138" s="123"/>
      <c r="CC138" s="123"/>
      <c r="CD138" s="123"/>
      <c r="CE138" s="123"/>
      <c r="CF138" s="123"/>
      <c r="CG138" s="123"/>
      <c r="CH138" s="123"/>
      <c r="CI138" s="123"/>
      <c r="CJ138" s="123"/>
      <c r="CK138" s="123"/>
      <c r="CL138" s="123"/>
      <c r="CM138" s="123"/>
      <c r="CN138" s="123"/>
      <c r="CO138" s="123"/>
      <c r="CP138" s="123"/>
      <c r="CQ138" s="123"/>
    </row>
    <row r="139" spans="1:95" s="101" customFormat="1" x14ac:dyDescent="0.25">
      <c r="A139" s="104"/>
      <c r="B139" s="104"/>
      <c r="C139" s="117"/>
      <c r="D139" s="102"/>
      <c r="E139" s="102"/>
      <c r="F139" s="102"/>
      <c r="G139" s="102"/>
      <c r="H139" s="102"/>
      <c r="I139" s="102"/>
      <c r="J139" s="123"/>
      <c r="K139" s="123"/>
      <c r="L139" s="123"/>
      <c r="M139" s="123"/>
      <c r="N139" s="123"/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123"/>
      <c r="AU139" s="123"/>
      <c r="AV139" s="123"/>
      <c r="AW139" s="123"/>
      <c r="AX139" s="123"/>
      <c r="AY139" s="123"/>
      <c r="AZ139" s="123"/>
      <c r="BA139" s="123"/>
      <c r="BB139" s="123"/>
      <c r="BC139" s="123"/>
      <c r="BD139" s="123"/>
      <c r="BE139" s="123"/>
      <c r="BF139" s="123"/>
      <c r="BG139" s="123"/>
      <c r="BH139" s="123"/>
      <c r="BI139" s="123"/>
      <c r="BJ139" s="123"/>
      <c r="BK139" s="123"/>
      <c r="BL139" s="123"/>
      <c r="BM139" s="123"/>
      <c r="BN139" s="123"/>
      <c r="BO139" s="123"/>
      <c r="BP139" s="123"/>
      <c r="BQ139" s="123"/>
      <c r="BR139" s="123"/>
      <c r="BS139" s="123"/>
      <c r="BT139" s="123"/>
      <c r="BU139" s="123"/>
      <c r="BV139" s="123"/>
      <c r="BW139" s="123"/>
      <c r="BX139" s="123"/>
      <c r="BY139" s="123"/>
      <c r="BZ139" s="123"/>
      <c r="CA139" s="123"/>
      <c r="CB139" s="123"/>
      <c r="CC139" s="123"/>
      <c r="CD139" s="123"/>
      <c r="CE139" s="123"/>
      <c r="CF139" s="123"/>
      <c r="CG139" s="123"/>
      <c r="CH139" s="123"/>
      <c r="CI139" s="123"/>
      <c r="CJ139" s="123"/>
      <c r="CK139" s="123"/>
      <c r="CL139" s="123"/>
      <c r="CM139" s="123"/>
      <c r="CN139" s="123"/>
      <c r="CO139" s="123"/>
      <c r="CP139" s="123"/>
      <c r="CQ139" s="123"/>
    </row>
    <row r="140" spans="1:95" s="101" customFormat="1" x14ac:dyDescent="0.25">
      <c r="A140" s="104"/>
      <c r="B140" s="104"/>
      <c r="C140" s="117"/>
      <c r="D140" s="102"/>
      <c r="E140" s="102"/>
      <c r="F140" s="102"/>
      <c r="G140" s="102"/>
      <c r="H140" s="102"/>
      <c r="I140" s="102"/>
      <c r="J140" s="123"/>
      <c r="K140" s="123"/>
      <c r="L140" s="123"/>
      <c r="M140" s="123"/>
      <c r="N140" s="123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23"/>
      <c r="AG140" s="123"/>
      <c r="AH140" s="123"/>
      <c r="AI140" s="123"/>
      <c r="AJ140" s="123"/>
      <c r="AK140" s="123"/>
      <c r="AL140" s="123"/>
      <c r="AM140" s="123"/>
      <c r="AN140" s="123"/>
      <c r="AO140" s="123"/>
      <c r="AP140" s="123"/>
      <c r="AQ140" s="123"/>
      <c r="AR140" s="123"/>
      <c r="AS140" s="123"/>
      <c r="AT140" s="123"/>
      <c r="AU140" s="123"/>
      <c r="AV140" s="123"/>
      <c r="AW140" s="123"/>
      <c r="AX140" s="123"/>
      <c r="AY140" s="123"/>
      <c r="AZ140" s="123"/>
      <c r="BA140" s="123"/>
      <c r="BB140" s="123"/>
      <c r="BC140" s="123"/>
      <c r="BD140" s="123"/>
      <c r="BE140" s="123"/>
      <c r="BF140" s="123"/>
      <c r="BG140" s="123"/>
      <c r="BH140" s="123"/>
      <c r="BI140" s="123"/>
      <c r="BJ140" s="123"/>
      <c r="BK140" s="123"/>
      <c r="BL140" s="123"/>
      <c r="BM140" s="123"/>
      <c r="BN140" s="123"/>
      <c r="BO140" s="123"/>
      <c r="BP140" s="123"/>
      <c r="BQ140" s="123"/>
      <c r="BR140" s="123"/>
      <c r="BS140" s="123"/>
      <c r="BT140" s="123"/>
      <c r="BU140" s="123"/>
      <c r="BV140" s="123"/>
      <c r="BW140" s="123"/>
      <c r="BX140" s="123"/>
      <c r="BY140" s="123"/>
      <c r="BZ140" s="123"/>
      <c r="CA140" s="123"/>
      <c r="CB140" s="123"/>
      <c r="CC140" s="123"/>
      <c r="CD140" s="123"/>
      <c r="CE140" s="123"/>
      <c r="CF140" s="123"/>
      <c r="CG140" s="123"/>
      <c r="CH140" s="123"/>
      <c r="CI140" s="123"/>
      <c r="CJ140" s="123"/>
      <c r="CK140" s="123"/>
      <c r="CL140" s="123"/>
      <c r="CM140" s="123"/>
      <c r="CN140" s="123"/>
      <c r="CO140" s="123"/>
      <c r="CP140" s="123"/>
      <c r="CQ140" s="123"/>
    </row>
    <row r="141" spans="1:95" s="101" customFormat="1" x14ac:dyDescent="0.25">
      <c r="A141" s="104"/>
      <c r="B141" s="104"/>
      <c r="C141" s="117"/>
      <c r="D141" s="102"/>
      <c r="E141" s="102"/>
      <c r="F141" s="102"/>
      <c r="G141" s="102"/>
      <c r="H141" s="102"/>
      <c r="I141" s="102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123"/>
      <c r="AU141" s="123"/>
      <c r="AV141" s="123"/>
      <c r="AW141" s="123"/>
      <c r="AX141" s="123"/>
      <c r="AY141" s="123"/>
      <c r="AZ141" s="123"/>
      <c r="BA141" s="123"/>
      <c r="BB141" s="123"/>
      <c r="BC141" s="123"/>
      <c r="BD141" s="123"/>
      <c r="BE141" s="123"/>
      <c r="BF141" s="123"/>
      <c r="BG141" s="123"/>
      <c r="BH141" s="123"/>
      <c r="BI141" s="123"/>
      <c r="BJ141" s="123"/>
      <c r="BK141" s="123"/>
      <c r="BL141" s="123"/>
      <c r="BM141" s="123"/>
      <c r="BN141" s="123"/>
      <c r="BO141" s="123"/>
      <c r="BP141" s="123"/>
      <c r="BQ141" s="123"/>
      <c r="BR141" s="123"/>
      <c r="BS141" s="123"/>
      <c r="BT141" s="123"/>
      <c r="BU141" s="123"/>
      <c r="BV141" s="123"/>
      <c r="BW141" s="123"/>
      <c r="BX141" s="123"/>
      <c r="BY141" s="123"/>
      <c r="BZ141" s="123"/>
      <c r="CA141" s="123"/>
      <c r="CB141" s="123"/>
      <c r="CC141" s="123"/>
      <c r="CD141" s="123"/>
      <c r="CE141" s="123"/>
      <c r="CF141" s="123"/>
      <c r="CG141" s="123"/>
      <c r="CH141" s="123"/>
      <c r="CI141" s="123"/>
      <c r="CJ141" s="123"/>
      <c r="CK141" s="123"/>
      <c r="CL141" s="123"/>
      <c r="CM141" s="123"/>
      <c r="CN141" s="123"/>
      <c r="CO141" s="123"/>
      <c r="CP141" s="123"/>
      <c r="CQ141" s="123"/>
    </row>
    <row r="142" spans="1:95" s="101" customFormat="1" x14ac:dyDescent="0.25">
      <c r="A142" s="104"/>
      <c r="B142" s="104"/>
      <c r="C142" s="117"/>
      <c r="D142" s="102"/>
      <c r="E142" s="102"/>
      <c r="F142" s="102"/>
      <c r="G142" s="102"/>
      <c r="H142" s="102"/>
      <c r="I142" s="102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123"/>
      <c r="AU142" s="123"/>
      <c r="AV142" s="123"/>
      <c r="AW142" s="123"/>
      <c r="AX142" s="123"/>
      <c r="AY142" s="123"/>
      <c r="AZ142" s="123"/>
      <c r="BA142" s="123"/>
      <c r="BB142" s="123"/>
      <c r="BC142" s="123"/>
      <c r="BD142" s="123"/>
      <c r="BE142" s="123"/>
      <c r="BF142" s="123"/>
      <c r="BG142" s="123"/>
      <c r="BH142" s="123"/>
      <c r="BI142" s="123"/>
      <c r="BJ142" s="123"/>
      <c r="BK142" s="123"/>
      <c r="BL142" s="123"/>
      <c r="BM142" s="123"/>
      <c r="BN142" s="123"/>
      <c r="BO142" s="123"/>
      <c r="BP142" s="123"/>
      <c r="BQ142" s="123"/>
      <c r="BR142" s="123"/>
      <c r="BS142" s="123"/>
      <c r="BT142" s="123"/>
      <c r="BU142" s="123"/>
      <c r="BV142" s="123"/>
      <c r="BW142" s="123"/>
      <c r="BX142" s="123"/>
      <c r="BY142" s="123"/>
      <c r="BZ142" s="123"/>
      <c r="CA142" s="123"/>
      <c r="CB142" s="123"/>
      <c r="CC142" s="123"/>
      <c r="CD142" s="123"/>
      <c r="CE142" s="123"/>
      <c r="CF142" s="123"/>
      <c r="CG142" s="123"/>
      <c r="CH142" s="123"/>
      <c r="CI142" s="123"/>
      <c r="CJ142" s="123"/>
      <c r="CK142" s="123"/>
      <c r="CL142" s="123"/>
      <c r="CM142" s="123"/>
      <c r="CN142" s="123"/>
      <c r="CO142" s="123"/>
      <c r="CP142" s="123"/>
      <c r="CQ142" s="123"/>
    </row>
    <row r="143" spans="1:95" s="101" customFormat="1" x14ac:dyDescent="0.25">
      <c r="A143" s="104"/>
      <c r="B143" s="104"/>
      <c r="C143" s="117"/>
      <c r="D143" s="102"/>
      <c r="E143" s="102"/>
      <c r="F143" s="102"/>
      <c r="G143" s="102"/>
      <c r="H143" s="102"/>
      <c r="I143" s="102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123"/>
      <c r="AU143" s="123"/>
      <c r="AV143" s="123"/>
      <c r="AW143" s="123"/>
      <c r="AX143" s="123"/>
      <c r="AY143" s="123"/>
      <c r="AZ143" s="123"/>
      <c r="BA143" s="123"/>
      <c r="BB143" s="123"/>
      <c r="BC143" s="123"/>
      <c r="BD143" s="123"/>
      <c r="BE143" s="123"/>
      <c r="BF143" s="123"/>
      <c r="BG143" s="123"/>
      <c r="BH143" s="123"/>
      <c r="BI143" s="123"/>
      <c r="BJ143" s="123"/>
      <c r="BK143" s="123"/>
      <c r="BL143" s="123"/>
      <c r="BM143" s="123"/>
      <c r="BN143" s="123"/>
      <c r="BO143" s="123"/>
      <c r="BP143" s="123"/>
      <c r="BQ143" s="123"/>
      <c r="BR143" s="123"/>
      <c r="BS143" s="123"/>
      <c r="BT143" s="123"/>
      <c r="BU143" s="123"/>
      <c r="BV143" s="123"/>
      <c r="BW143" s="123"/>
      <c r="BX143" s="123"/>
      <c r="BY143" s="123"/>
      <c r="BZ143" s="123"/>
      <c r="CA143" s="123"/>
      <c r="CB143" s="123"/>
      <c r="CC143" s="123"/>
      <c r="CD143" s="123"/>
      <c r="CE143" s="123"/>
      <c r="CF143" s="123"/>
      <c r="CG143" s="123"/>
      <c r="CH143" s="123"/>
      <c r="CI143" s="123"/>
      <c r="CJ143" s="123"/>
      <c r="CK143" s="123"/>
      <c r="CL143" s="123"/>
      <c r="CM143" s="123"/>
      <c r="CN143" s="123"/>
      <c r="CO143" s="123"/>
      <c r="CP143" s="123"/>
      <c r="CQ143" s="123"/>
    </row>
    <row r="144" spans="1:95" s="101" customFormat="1" x14ac:dyDescent="0.25">
      <c r="A144" s="104"/>
      <c r="B144" s="104"/>
      <c r="C144" s="117"/>
      <c r="D144" s="102"/>
      <c r="E144" s="102"/>
      <c r="F144" s="102"/>
      <c r="G144" s="102"/>
      <c r="H144" s="102"/>
      <c r="I144" s="102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3"/>
      <c r="AO144" s="123"/>
      <c r="AP144" s="123"/>
      <c r="AQ144" s="123"/>
      <c r="AR144" s="123"/>
      <c r="AS144" s="123"/>
      <c r="AT144" s="123"/>
      <c r="AU144" s="123"/>
      <c r="AV144" s="123"/>
      <c r="AW144" s="123"/>
      <c r="AX144" s="123"/>
      <c r="AY144" s="123"/>
      <c r="AZ144" s="123"/>
      <c r="BA144" s="123"/>
      <c r="BB144" s="123"/>
      <c r="BC144" s="123"/>
      <c r="BD144" s="123"/>
      <c r="BE144" s="123"/>
      <c r="BF144" s="123"/>
      <c r="BG144" s="123"/>
      <c r="BH144" s="123"/>
      <c r="BI144" s="123"/>
      <c r="BJ144" s="123"/>
      <c r="BK144" s="123"/>
      <c r="BL144" s="123"/>
      <c r="BM144" s="123"/>
      <c r="BN144" s="123"/>
      <c r="BO144" s="123"/>
      <c r="BP144" s="123"/>
      <c r="BQ144" s="123"/>
      <c r="BR144" s="123"/>
      <c r="BS144" s="123"/>
      <c r="BT144" s="123"/>
      <c r="BU144" s="123"/>
      <c r="BV144" s="123"/>
      <c r="BW144" s="123"/>
      <c r="BX144" s="123"/>
      <c r="BY144" s="123"/>
      <c r="BZ144" s="123"/>
      <c r="CA144" s="123"/>
      <c r="CB144" s="123"/>
      <c r="CC144" s="123"/>
      <c r="CD144" s="123"/>
      <c r="CE144" s="123"/>
      <c r="CF144" s="123"/>
      <c r="CG144" s="123"/>
      <c r="CH144" s="123"/>
      <c r="CI144" s="123"/>
      <c r="CJ144" s="123"/>
      <c r="CK144" s="123"/>
      <c r="CL144" s="123"/>
      <c r="CM144" s="123"/>
      <c r="CN144" s="123"/>
      <c r="CO144" s="123"/>
      <c r="CP144" s="123"/>
      <c r="CQ144" s="123"/>
    </row>
    <row r="145" spans="1:95" s="101" customFormat="1" x14ac:dyDescent="0.25">
      <c r="A145" s="104"/>
      <c r="B145" s="104"/>
      <c r="C145" s="117"/>
      <c r="D145" s="102"/>
      <c r="E145" s="102"/>
      <c r="F145" s="102"/>
      <c r="G145" s="102"/>
      <c r="H145" s="102"/>
      <c r="I145" s="102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3"/>
      <c r="AO145" s="123"/>
      <c r="AP145" s="123"/>
      <c r="AQ145" s="123"/>
      <c r="AR145" s="123"/>
      <c r="AS145" s="123"/>
      <c r="AT145" s="123"/>
      <c r="AU145" s="123"/>
      <c r="AV145" s="123"/>
      <c r="AW145" s="123"/>
      <c r="AX145" s="123"/>
      <c r="AY145" s="123"/>
      <c r="AZ145" s="123"/>
      <c r="BA145" s="123"/>
      <c r="BB145" s="123"/>
      <c r="BC145" s="123"/>
      <c r="BD145" s="123"/>
      <c r="BE145" s="123"/>
      <c r="BF145" s="123"/>
      <c r="BG145" s="123"/>
      <c r="BH145" s="123"/>
      <c r="BI145" s="123"/>
      <c r="BJ145" s="123"/>
      <c r="BK145" s="123"/>
      <c r="BL145" s="123"/>
      <c r="BM145" s="123"/>
      <c r="BN145" s="123"/>
      <c r="BO145" s="123"/>
      <c r="BP145" s="123"/>
      <c r="BQ145" s="123"/>
      <c r="BR145" s="123"/>
      <c r="BS145" s="123"/>
      <c r="BT145" s="123"/>
      <c r="BU145" s="123"/>
      <c r="BV145" s="123"/>
      <c r="BW145" s="123"/>
      <c r="BX145" s="123"/>
      <c r="BY145" s="123"/>
      <c r="BZ145" s="123"/>
      <c r="CA145" s="123"/>
      <c r="CB145" s="123"/>
      <c r="CC145" s="123"/>
      <c r="CD145" s="123"/>
      <c r="CE145" s="123"/>
      <c r="CF145" s="123"/>
      <c r="CG145" s="123"/>
      <c r="CH145" s="123"/>
      <c r="CI145" s="123"/>
      <c r="CJ145" s="123"/>
      <c r="CK145" s="123"/>
      <c r="CL145" s="123"/>
      <c r="CM145" s="123"/>
      <c r="CN145" s="123"/>
      <c r="CO145" s="123"/>
      <c r="CP145" s="123"/>
      <c r="CQ145" s="123"/>
    </row>
    <row r="146" spans="1:95" s="101" customFormat="1" x14ac:dyDescent="0.25">
      <c r="A146" s="104"/>
      <c r="B146" s="104"/>
      <c r="C146" s="117"/>
      <c r="D146" s="102"/>
      <c r="E146" s="102"/>
      <c r="F146" s="102"/>
      <c r="G146" s="102"/>
      <c r="H146" s="102"/>
      <c r="I146" s="102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3"/>
      <c r="AO146" s="123"/>
      <c r="AP146" s="123"/>
      <c r="AQ146" s="123"/>
      <c r="AR146" s="123"/>
      <c r="AS146" s="123"/>
      <c r="AT146" s="123"/>
      <c r="AU146" s="123"/>
      <c r="AV146" s="123"/>
      <c r="AW146" s="123"/>
      <c r="AX146" s="123"/>
      <c r="AY146" s="123"/>
      <c r="AZ146" s="123"/>
      <c r="BA146" s="123"/>
      <c r="BB146" s="123"/>
      <c r="BC146" s="123"/>
      <c r="BD146" s="123"/>
      <c r="BE146" s="123"/>
      <c r="BF146" s="123"/>
      <c r="BG146" s="123"/>
      <c r="BH146" s="123"/>
      <c r="BI146" s="123"/>
      <c r="BJ146" s="123"/>
      <c r="BK146" s="123"/>
      <c r="BL146" s="123"/>
      <c r="BM146" s="123"/>
      <c r="BN146" s="123"/>
      <c r="BO146" s="123"/>
      <c r="BP146" s="123"/>
      <c r="BQ146" s="123"/>
      <c r="BR146" s="123"/>
      <c r="BS146" s="123"/>
      <c r="BT146" s="123"/>
      <c r="BU146" s="123"/>
      <c r="BV146" s="123"/>
      <c r="BW146" s="123"/>
      <c r="BX146" s="123"/>
      <c r="BY146" s="123"/>
      <c r="BZ146" s="123"/>
      <c r="CA146" s="123"/>
      <c r="CB146" s="123"/>
      <c r="CC146" s="123"/>
      <c r="CD146" s="123"/>
      <c r="CE146" s="123"/>
      <c r="CF146" s="123"/>
      <c r="CG146" s="123"/>
      <c r="CH146" s="123"/>
      <c r="CI146" s="123"/>
      <c r="CJ146" s="123"/>
      <c r="CK146" s="123"/>
      <c r="CL146" s="123"/>
      <c r="CM146" s="123"/>
      <c r="CN146" s="123"/>
      <c r="CO146" s="123"/>
      <c r="CP146" s="123"/>
      <c r="CQ146" s="123"/>
    </row>
    <row r="147" spans="1:95" s="101" customFormat="1" x14ac:dyDescent="0.25">
      <c r="A147" s="104"/>
      <c r="B147" s="104"/>
      <c r="C147" s="117"/>
      <c r="D147" s="102"/>
      <c r="E147" s="102"/>
      <c r="F147" s="102"/>
      <c r="G147" s="102"/>
      <c r="H147" s="102"/>
      <c r="I147" s="102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3"/>
      <c r="AO147" s="123"/>
      <c r="AP147" s="123"/>
      <c r="AQ147" s="123"/>
      <c r="AR147" s="123"/>
      <c r="AS147" s="123"/>
      <c r="AT147" s="123"/>
      <c r="AU147" s="123"/>
      <c r="AV147" s="123"/>
      <c r="AW147" s="123"/>
      <c r="AX147" s="123"/>
      <c r="AY147" s="123"/>
      <c r="AZ147" s="123"/>
      <c r="BA147" s="123"/>
      <c r="BB147" s="123"/>
      <c r="BC147" s="123"/>
      <c r="BD147" s="123"/>
      <c r="BE147" s="123"/>
      <c r="BF147" s="123"/>
      <c r="BG147" s="123"/>
      <c r="BH147" s="123"/>
      <c r="BI147" s="123"/>
      <c r="BJ147" s="123"/>
      <c r="BK147" s="123"/>
      <c r="BL147" s="123"/>
      <c r="BM147" s="123"/>
      <c r="BN147" s="123"/>
      <c r="BO147" s="123"/>
      <c r="BP147" s="123"/>
      <c r="BQ147" s="123"/>
      <c r="BR147" s="123"/>
      <c r="BS147" s="123"/>
      <c r="BT147" s="123"/>
      <c r="BU147" s="123"/>
      <c r="BV147" s="123"/>
      <c r="BW147" s="123"/>
      <c r="BX147" s="123"/>
      <c r="BY147" s="123"/>
      <c r="BZ147" s="123"/>
      <c r="CA147" s="123"/>
      <c r="CB147" s="123"/>
      <c r="CC147" s="123"/>
      <c r="CD147" s="123"/>
      <c r="CE147" s="123"/>
      <c r="CF147" s="123"/>
      <c r="CG147" s="123"/>
      <c r="CH147" s="123"/>
      <c r="CI147" s="123"/>
      <c r="CJ147" s="123"/>
      <c r="CK147" s="123"/>
      <c r="CL147" s="123"/>
      <c r="CM147" s="123"/>
      <c r="CN147" s="123"/>
      <c r="CO147" s="123"/>
      <c r="CP147" s="123"/>
      <c r="CQ147" s="123"/>
    </row>
    <row r="148" spans="1:95" s="101" customFormat="1" x14ac:dyDescent="0.25">
      <c r="A148" s="104"/>
      <c r="B148" s="104"/>
      <c r="C148" s="117"/>
      <c r="D148" s="102"/>
      <c r="E148" s="102"/>
      <c r="F148" s="102"/>
      <c r="G148" s="102"/>
      <c r="H148" s="102"/>
      <c r="I148" s="102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3"/>
      <c r="AO148" s="123"/>
      <c r="AP148" s="123"/>
      <c r="AQ148" s="123"/>
      <c r="AR148" s="123"/>
      <c r="AS148" s="123"/>
      <c r="AT148" s="123"/>
      <c r="AU148" s="123"/>
      <c r="AV148" s="123"/>
      <c r="AW148" s="123"/>
      <c r="AX148" s="123"/>
      <c r="AY148" s="123"/>
      <c r="AZ148" s="123"/>
      <c r="BA148" s="123"/>
      <c r="BB148" s="123"/>
      <c r="BC148" s="123"/>
      <c r="BD148" s="123"/>
      <c r="BE148" s="123"/>
      <c r="BF148" s="123"/>
      <c r="BG148" s="123"/>
      <c r="BH148" s="123"/>
      <c r="BI148" s="123"/>
      <c r="BJ148" s="123"/>
      <c r="BK148" s="123"/>
      <c r="BL148" s="123"/>
      <c r="BM148" s="123"/>
      <c r="BN148" s="123"/>
      <c r="BO148" s="123"/>
      <c r="BP148" s="123"/>
      <c r="BQ148" s="123"/>
      <c r="BR148" s="123"/>
      <c r="BS148" s="123"/>
      <c r="BT148" s="123"/>
      <c r="BU148" s="123"/>
      <c r="BV148" s="123"/>
      <c r="BW148" s="123"/>
      <c r="BX148" s="123"/>
      <c r="BY148" s="123"/>
      <c r="BZ148" s="123"/>
      <c r="CA148" s="123"/>
      <c r="CB148" s="123"/>
      <c r="CC148" s="123"/>
      <c r="CD148" s="123"/>
      <c r="CE148" s="123"/>
      <c r="CF148" s="123"/>
      <c r="CG148" s="123"/>
      <c r="CH148" s="123"/>
      <c r="CI148" s="123"/>
      <c r="CJ148" s="123"/>
      <c r="CK148" s="123"/>
      <c r="CL148" s="123"/>
      <c r="CM148" s="123"/>
      <c r="CN148" s="123"/>
      <c r="CO148" s="123"/>
      <c r="CP148" s="123"/>
      <c r="CQ148" s="123"/>
    </row>
    <row r="149" spans="1:95" s="101" customFormat="1" x14ac:dyDescent="0.25">
      <c r="A149" s="104"/>
      <c r="B149" s="104"/>
      <c r="C149" s="117"/>
      <c r="D149" s="102"/>
      <c r="E149" s="102"/>
      <c r="F149" s="102"/>
      <c r="G149" s="102"/>
      <c r="H149" s="102"/>
      <c r="I149" s="102"/>
      <c r="J149" s="123"/>
      <c r="K149" s="123"/>
      <c r="L149" s="123"/>
      <c r="M149" s="123"/>
      <c r="N149" s="123"/>
      <c r="O149" s="123"/>
      <c r="P149" s="123"/>
      <c r="Q149" s="123"/>
      <c r="R149" s="123"/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  <c r="AG149" s="123"/>
      <c r="AH149" s="123"/>
      <c r="AI149" s="123"/>
      <c r="AJ149" s="123"/>
      <c r="AK149" s="123"/>
      <c r="AL149" s="123"/>
      <c r="AM149" s="123"/>
      <c r="AN149" s="123"/>
      <c r="AO149" s="123"/>
      <c r="AP149" s="123"/>
      <c r="AQ149" s="123"/>
      <c r="AR149" s="123"/>
      <c r="AS149" s="123"/>
      <c r="AT149" s="123"/>
      <c r="AU149" s="123"/>
      <c r="AV149" s="123"/>
      <c r="AW149" s="123"/>
      <c r="AX149" s="123"/>
      <c r="AY149" s="123"/>
      <c r="AZ149" s="123"/>
      <c r="BA149" s="123"/>
      <c r="BB149" s="123"/>
      <c r="BC149" s="123"/>
      <c r="BD149" s="123"/>
      <c r="BE149" s="123"/>
      <c r="BF149" s="123"/>
      <c r="BG149" s="123"/>
      <c r="BH149" s="123"/>
      <c r="BI149" s="123"/>
      <c r="BJ149" s="123"/>
      <c r="BK149" s="123"/>
      <c r="BL149" s="123"/>
      <c r="BM149" s="123"/>
      <c r="BN149" s="123"/>
      <c r="BO149" s="123"/>
      <c r="BP149" s="123"/>
      <c r="BQ149" s="123"/>
      <c r="BR149" s="123"/>
      <c r="BS149" s="123"/>
      <c r="BT149" s="123"/>
      <c r="BU149" s="123"/>
      <c r="BV149" s="123"/>
      <c r="BW149" s="123"/>
      <c r="BX149" s="123"/>
      <c r="BY149" s="123"/>
      <c r="BZ149" s="123"/>
      <c r="CA149" s="123"/>
      <c r="CB149" s="123"/>
      <c r="CC149" s="123"/>
      <c r="CD149" s="123"/>
      <c r="CE149" s="123"/>
      <c r="CF149" s="123"/>
      <c r="CG149" s="123"/>
      <c r="CH149" s="123"/>
      <c r="CI149" s="123"/>
      <c r="CJ149" s="123"/>
      <c r="CK149" s="123"/>
      <c r="CL149" s="123"/>
      <c r="CM149" s="123"/>
      <c r="CN149" s="123"/>
      <c r="CO149" s="123"/>
      <c r="CP149" s="123"/>
      <c r="CQ149" s="123"/>
    </row>
    <row r="150" spans="1:95" s="101" customFormat="1" x14ac:dyDescent="0.25">
      <c r="A150" s="104"/>
      <c r="B150" s="104"/>
      <c r="C150" s="117"/>
      <c r="D150" s="102"/>
      <c r="E150" s="102"/>
      <c r="F150" s="102"/>
      <c r="G150" s="102"/>
      <c r="H150" s="102"/>
      <c r="I150" s="102"/>
      <c r="J150" s="123"/>
      <c r="K150" s="123"/>
      <c r="L150" s="123"/>
      <c r="M150" s="123"/>
      <c r="N150" s="123"/>
      <c r="O150" s="123"/>
      <c r="P150" s="123"/>
      <c r="Q150" s="123"/>
      <c r="R150" s="123"/>
      <c r="S150" s="123"/>
      <c r="T150" s="123"/>
      <c r="U150" s="123"/>
      <c r="V150" s="123"/>
      <c r="W150" s="123"/>
      <c r="X150" s="123"/>
      <c r="Y150" s="123"/>
      <c r="Z150" s="123"/>
      <c r="AA150" s="123"/>
      <c r="AB150" s="123"/>
      <c r="AC150" s="123"/>
      <c r="AD150" s="123"/>
      <c r="AE150" s="123"/>
      <c r="AF150" s="123"/>
      <c r="AG150" s="123"/>
      <c r="AH150" s="123"/>
      <c r="AI150" s="123"/>
      <c r="AJ150" s="123"/>
      <c r="AK150" s="123"/>
      <c r="AL150" s="123"/>
      <c r="AM150" s="123"/>
      <c r="AN150" s="123"/>
      <c r="AO150" s="123"/>
      <c r="AP150" s="123"/>
      <c r="AQ150" s="123"/>
      <c r="AR150" s="123"/>
      <c r="AS150" s="123"/>
      <c r="AT150" s="123"/>
      <c r="AU150" s="123"/>
      <c r="AV150" s="123"/>
      <c r="AW150" s="123"/>
      <c r="AX150" s="123"/>
      <c r="AY150" s="123"/>
      <c r="AZ150" s="123"/>
      <c r="BA150" s="123"/>
      <c r="BB150" s="123"/>
      <c r="BC150" s="123"/>
      <c r="BD150" s="123"/>
      <c r="BE150" s="123"/>
      <c r="BF150" s="123"/>
      <c r="BG150" s="123"/>
      <c r="BH150" s="123"/>
      <c r="BI150" s="123"/>
      <c r="BJ150" s="123"/>
      <c r="BK150" s="123"/>
      <c r="BL150" s="123"/>
      <c r="BM150" s="123"/>
      <c r="BN150" s="123"/>
      <c r="BO150" s="123"/>
      <c r="BP150" s="123"/>
      <c r="BQ150" s="123"/>
      <c r="BR150" s="123"/>
      <c r="BS150" s="123"/>
      <c r="BT150" s="123"/>
      <c r="BU150" s="123"/>
      <c r="BV150" s="123"/>
      <c r="BW150" s="123"/>
      <c r="BX150" s="123"/>
      <c r="BY150" s="123"/>
      <c r="BZ150" s="123"/>
      <c r="CA150" s="123"/>
      <c r="CB150" s="123"/>
      <c r="CC150" s="123"/>
      <c r="CD150" s="123"/>
      <c r="CE150" s="123"/>
      <c r="CF150" s="123"/>
      <c r="CG150" s="123"/>
      <c r="CH150" s="123"/>
      <c r="CI150" s="123"/>
      <c r="CJ150" s="123"/>
      <c r="CK150" s="123"/>
      <c r="CL150" s="123"/>
      <c r="CM150" s="123"/>
      <c r="CN150" s="123"/>
      <c r="CO150" s="123"/>
      <c r="CP150" s="123"/>
      <c r="CQ150" s="123"/>
    </row>
    <row r="151" spans="1:95" s="101" customFormat="1" x14ac:dyDescent="0.25">
      <c r="A151" s="104"/>
      <c r="B151" s="104"/>
      <c r="C151" s="117"/>
      <c r="D151" s="102"/>
      <c r="E151" s="102"/>
      <c r="F151" s="102"/>
      <c r="G151" s="102"/>
      <c r="H151" s="102"/>
      <c r="I151" s="102"/>
      <c r="J151" s="123"/>
      <c r="K151" s="123"/>
      <c r="L151" s="123"/>
      <c r="M151" s="123"/>
      <c r="N151" s="123"/>
      <c r="O151" s="123"/>
      <c r="P151" s="123"/>
      <c r="Q151" s="123"/>
      <c r="R151" s="123"/>
      <c r="S151" s="123"/>
      <c r="T151" s="123"/>
      <c r="U151" s="123"/>
      <c r="V151" s="123"/>
      <c r="W151" s="123"/>
      <c r="X151" s="123"/>
      <c r="Y151" s="123"/>
      <c r="Z151" s="123"/>
      <c r="AA151" s="123"/>
      <c r="AB151" s="123"/>
      <c r="AC151" s="123"/>
      <c r="AD151" s="123"/>
      <c r="AE151" s="123"/>
      <c r="AF151" s="123"/>
      <c r="AG151" s="123"/>
      <c r="AH151" s="123"/>
      <c r="AI151" s="123"/>
      <c r="AJ151" s="123"/>
      <c r="AK151" s="123"/>
      <c r="AL151" s="123"/>
      <c r="AM151" s="123"/>
      <c r="AN151" s="123"/>
      <c r="AO151" s="123"/>
      <c r="AP151" s="123"/>
      <c r="AQ151" s="123"/>
      <c r="AR151" s="123"/>
      <c r="AS151" s="123"/>
      <c r="AT151" s="123"/>
      <c r="AU151" s="123"/>
      <c r="AV151" s="123"/>
      <c r="AW151" s="123"/>
      <c r="AX151" s="123"/>
      <c r="AY151" s="123"/>
      <c r="AZ151" s="123"/>
      <c r="BA151" s="123"/>
      <c r="BB151" s="123"/>
      <c r="BC151" s="123"/>
      <c r="BD151" s="123"/>
      <c r="BE151" s="123"/>
      <c r="BF151" s="123"/>
      <c r="BG151" s="123"/>
      <c r="BH151" s="123"/>
      <c r="BI151" s="123"/>
      <c r="BJ151" s="123"/>
      <c r="BK151" s="123"/>
      <c r="BL151" s="123"/>
      <c r="BM151" s="123"/>
      <c r="BN151" s="123"/>
      <c r="BO151" s="123"/>
      <c r="BP151" s="123"/>
      <c r="BQ151" s="123"/>
      <c r="BR151" s="123"/>
      <c r="BS151" s="123"/>
      <c r="BT151" s="123"/>
      <c r="BU151" s="123"/>
      <c r="BV151" s="123"/>
      <c r="BW151" s="123"/>
      <c r="BX151" s="123"/>
      <c r="BY151" s="123"/>
      <c r="BZ151" s="123"/>
      <c r="CA151" s="123"/>
      <c r="CB151" s="123"/>
      <c r="CC151" s="123"/>
      <c r="CD151" s="123"/>
      <c r="CE151" s="123"/>
      <c r="CF151" s="123"/>
      <c r="CG151" s="123"/>
      <c r="CH151" s="123"/>
      <c r="CI151" s="123"/>
      <c r="CJ151" s="123"/>
      <c r="CK151" s="123"/>
      <c r="CL151" s="123"/>
      <c r="CM151" s="123"/>
      <c r="CN151" s="123"/>
      <c r="CO151" s="123"/>
      <c r="CP151" s="123"/>
      <c r="CQ151" s="123"/>
    </row>
    <row r="152" spans="1:95" s="101" customFormat="1" x14ac:dyDescent="0.25">
      <c r="A152" s="104"/>
      <c r="B152" s="104"/>
      <c r="C152" s="117"/>
      <c r="D152" s="102"/>
      <c r="E152" s="102"/>
      <c r="F152" s="102"/>
      <c r="G152" s="102"/>
      <c r="H152" s="102"/>
      <c r="I152" s="102"/>
      <c r="J152" s="123"/>
      <c r="K152" s="123"/>
      <c r="L152" s="123"/>
      <c r="M152" s="123"/>
      <c r="N152" s="123"/>
      <c r="O152" s="123"/>
      <c r="P152" s="123"/>
      <c r="Q152" s="123"/>
      <c r="R152" s="123"/>
      <c r="S152" s="123"/>
      <c r="T152" s="123"/>
      <c r="U152" s="123"/>
      <c r="V152" s="123"/>
      <c r="W152" s="123"/>
      <c r="X152" s="123"/>
      <c r="Y152" s="123"/>
      <c r="Z152" s="123"/>
      <c r="AA152" s="123"/>
      <c r="AB152" s="123"/>
      <c r="AC152" s="123"/>
      <c r="AD152" s="123"/>
      <c r="AE152" s="123"/>
      <c r="AF152" s="123"/>
      <c r="AG152" s="123"/>
      <c r="AH152" s="123"/>
      <c r="AI152" s="123"/>
      <c r="AJ152" s="123"/>
      <c r="AK152" s="123"/>
      <c r="AL152" s="123"/>
      <c r="AM152" s="123"/>
      <c r="AN152" s="123"/>
      <c r="AO152" s="123"/>
      <c r="AP152" s="123"/>
      <c r="AQ152" s="123"/>
      <c r="AR152" s="123"/>
      <c r="AS152" s="123"/>
      <c r="AT152" s="123"/>
      <c r="AU152" s="123"/>
      <c r="AV152" s="123"/>
      <c r="AW152" s="123"/>
      <c r="AX152" s="123"/>
      <c r="AY152" s="123"/>
      <c r="AZ152" s="123"/>
      <c r="BA152" s="123"/>
      <c r="BB152" s="123"/>
      <c r="BC152" s="123"/>
      <c r="BD152" s="123"/>
      <c r="BE152" s="123"/>
      <c r="BF152" s="123"/>
      <c r="BG152" s="123"/>
      <c r="BH152" s="123"/>
      <c r="BI152" s="123"/>
      <c r="BJ152" s="123"/>
      <c r="BK152" s="123"/>
      <c r="BL152" s="123"/>
      <c r="BM152" s="123"/>
      <c r="BN152" s="123"/>
      <c r="BO152" s="123"/>
      <c r="BP152" s="123"/>
      <c r="BQ152" s="123"/>
      <c r="BR152" s="123"/>
      <c r="BS152" s="123"/>
      <c r="BT152" s="123"/>
      <c r="BU152" s="123"/>
      <c r="BV152" s="123"/>
      <c r="BW152" s="123"/>
      <c r="BX152" s="123"/>
      <c r="BY152" s="123"/>
      <c r="BZ152" s="123"/>
      <c r="CA152" s="123"/>
      <c r="CB152" s="123"/>
      <c r="CC152" s="123"/>
      <c r="CD152" s="123"/>
      <c r="CE152" s="123"/>
      <c r="CF152" s="123"/>
      <c r="CG152" s="123"/>
      <c r="CH152" s="123"/>
      <c r="CI152" s="123"/>
      <c r="CJ152" s="123"/>
      <c r="CK152" s="123"/>
      <c r="CL152" s="123"/>
      <c r="CM152" s="123"/>
      <c r="CN152" s="123"/>
      <c r="CO152" s="123"/>
      <c r="CP152" s="123"/>
      <c r="CQ152" s="123"/>
    </row>
    <row r="153" spans="1:95" s="101" customFormat="1" x14ac:dyDescent="0.25">
      <c r="A153" s="18"/>
      <c r="B153" s="18"/>
      <c r="C153" s="117"/>
      <c r="D153" s="100"/>
      <c r="E153" s="100"/>
      <c r="F153" s="100"/>
      <c r="G153" s="100"/>
      <c r="H153" s="100"/>
      <c r="I153" s="102"/>
      <c r="J153" s="123"/>
      <c r="K153" s="123"/>
      <c r="L153" s="123"/>
      <c r="M153" s="123"/>
      <c r="N153" s="123"/>
      <c r="O153" s="123"/>
      <c r="P153" s="123"/>
      <c r="Q153" s="123"/>
      <c r="R153" s="123"/>
      <c r="S153" s="123"/>
      <c r="T153" s="123"/>
      <c r="U153" s="123"/>
      <c r="V153" s="123"/>
      <c r="W153" s="123"/>
      <c r="X153" s="123"/>
      <c r="Y153" s="123"/>
      <c r="Z153" s="123"/>
      <c r="AA153" s="123"/>
      <c r="AB153" s="123"/>
      <c r="AC153" s="123"/>
      <c r="AD153" s="123"/>
      <c r="AE153" s="123"/>
      <c r="AF153" s="123"/>
      <c r="AG153" s="123"/>
      <c r="AH153" s="123"/>
      <c r="AI153" s="123"/>
      <c r="AJ153" s="123"/>
      <c r="AK153" s="123"/>
      <c r="AL153" s="123"/>
      <c r="AM153" s="123"/>
      <c r="AN153" s="123"/>
      <c r="AO153" s="123"/>
      <c r="AP153" s="123"/>
      <c r="AQ153" s="123"/>
      <c r="AR153" s="123"/>
      <c r="AS153" s="123"/>
      <c r="AT153" s="123"/>
      <c r="AU153" s="123"/>
      <c r="AV153" s="123"/>
      <c r="AW153" s="123"/>
      <c r="AX153" s="123"/>
      <c r="AY153" s="123"/>
      <c r="AZ153" s="123"/>
      <c r="BA153" s="123"/>
      <c r="BB153" s="123"/>
      <c r="BC153" s="123"/>
      <c r="BD153" s="123"/>
      <c r="BE153" s="123"/>
      <c r="BF153" s="123"/>
      <c r="BG153" s="123"/>
      <c r="BH153" s="123"/>
      <c r="BI153" s="123"/>
      <c r="BJ153" s="123"/>
      <c r="BK153" s="123"/>
      <c r="BL153" s="123"/>
      <c r="BM153" s="123"/>
      <c r="BN153" s="123"/>
      <c r="BO153" s="123"/>
      <c r="BP153" s="123"/>
      <c r="BQ153" s="123"/>
      <c r="BR153" s="123"/>
      <c r="BS153" s="123"/>
      <c r="BT153" s="123"/>
      <c r="BU153" s="123"/>
      <c r="BV153" s="123"/>
      <c r="BW153" s="123"/>
      <c r="BX153" s="123"/>
      <c r="BY153" s="123"/>
      <c r="BZ153" s="123"/>
      <c r="CA153" s="123"/>
      <c r="CB153" s="123"/>
      <c r="CC153" s="123"/>
      <c r="CD153" s="123"/>
      <c r="CE153" s="123"/>
      <c r="CF153" s="123"/>
      <c r="CG153" s="123"/>
      <c r="CH153" s="123"/>
      <c r="CI153" s="123"/>
      <c r="CJ153" s="123"/>
      <c r="CK153" s="123"/>
      <c r="CL153" s="123"/>
      <c r="CM153" s="123"/>
      <c r="CN153" s="123"/>
      <c r="CO153" s="123"/>
      <c r="CP153" s="123"/>
      <c r="CQ153" s="123"/>
    </row>
  </sheetData>
  <mergeCells count="7">
    <mergeCell ref="A8:B8"/>
    <mergeCell ref="A9:B9"/>
    <mergeCell ref="D1:H1"/>
    <mergeCell ref="A4:B4"/>
    <mergeCell ref="A5:B5"/>
    <mergeCell ref="A6:B6"/>
    <mergeCell ref="A7:B7"/>
  </mergeCells>
  <pageMargins left="0.15748031496062992" right="0.15748031496062992" top="0.19685039370078741" bottom="0.31496062992125984" header="0.15748031496062992" footer="7.874015748031496E-2"/>
  <pageSetup paperSize="9" scale="53" orientation="landscape" r:id="rId1"/>
  <headerFooter>
    <oddFooter>&amp;L&amp;D&amp;C&amp;P/&amp;N&amp;R&amp;F-&amp;A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92"/>
  <sheetViews>
    <sheetView showGridLines="0" zoomScale="80" zoomScaleNormal="80" workbookViewId="0">
      <selection activeCell="C13" sqref="C13:C34"/>
    </sheetView>
  </sheetViews>
  <sheetFormatPr defaultColWidth="9.140625" defaultRowHeight="15.75" x14ac:dyDescent="0.25"/>
  <cols>
    <col min="1" max="1" width="9.140625" style="308"/>
    <col min="2" max="2" width="52.5703125" style="308" customWidth="1"/>
    <col min="3" max="3" width="39.7109375" style="308" customWidth="1"/>
    <col min="4" max="5" width="13" style="308" bestFit="1" customWidth="1"/>
    <col min="6" max="16384" width="9.140625" style="308"/>
  </cols>
  <sheetData>
    <row r="2" spans="2:5" ht="23.25" x14ac:dyDescent="0.25">
      <c r="B2" s="333" t="s">
        <v>394</v>
      </c>
      <c r="C2" s="307"/>
      <c r="D2" s="307"/>
      <c r="E2" s="307"/>
    </row>
    <row r="3" spans="2:5" ht="16.5" thickBot="1" x14ac:dyDescent="0.3">
      <c r="B3" s="309" t="s">
        <v>395</v>
      </c>
      <c r="C3" s="310"/>
      <c r="D3" s="311">
        <v>42825</v>
      </c>
      <c r="E3" s="311">
        <v>42735</v>
      </c>
    </row>
    <row r="4" spans="2:5" x14ac:dyDescent="0.25">
      <c r="B4" s="312" t="s">
        <v>396</v>
      </c>
      <c r="C4" s="313"/>
      <c r="D4" s="314">
        <v>181</v>
      </c>
      <c r="E4" s="313">
        <v>181</v>
      </c>
    </row>
    <row r="5" spans="2:5" ht="18.75" thickBot="1" x14ac:dyDescent="0.3">
      <c r="B5" s="315" t="s">
        <v>608</v>
      </c>
      <c r="C5" s="316"/>
      <c r="D5" s="317">
        <v>148</v>
      </c>
      <c r="E5" s="316">
        <v>148</v>
      </c>
    </row>
    <row r="6" spans="2:5" ht="32.25" thickBot="1" x14ac:dyDescent="0.3">
      <c r="B6" s="315" t="s">
        <v>397</v>
      </c>
      <c r="C6" s="316"/>
      <c r="D6" s="317"/>
      <c r="E6" s="316"/>
    </row>
    <row r="7" spans="2:5" x14ac:dyDescent="0.25">
      <c r="B7" s="312" t="s">
        <v>398</v>
      </c>
      <c r="C7" s="313"/>
      <c r="D7" s="318">
        <v>0.65</v>
      </c>
      <c r="E7" s="319">
        <v>0.65</v>
      </c>
    </row>
    <row r="8" spans="2:5" x14ac:dyDescent="0.25">
      <c r="B8" s="312" t="s">
        <v>399</v>
      </c>
      <c r="C8" s="313"/>
      <c r="D8" s="318">
        <v>0.15</v>
      </c>
      <c r="E8" s="319">
        <v>0.15</v>
      </c>
    </row>
    <row r="9" spans="2:5" x14ac:dyDescent="0.25">
      <c r="B9" s="312" t="s">
        <v>400</v>
      </c>
      <c r="C9" s="313"/>
      <c r="D9" s="318">
        <v>0.17</v>
      </c>
      <c r="E9" s="319">
        <v>0.17</v>
      </c>
    </row>
    <row r="10" spans="2:5" x14ac:dyDescent="0.25">
      <c r="B10" s="312" t="s">
        <v>401</v>
      </c>
      <c r="C10" s="313"/>
      <c r="D10" s="318">
        <v>0.03</v>
      </c>
      <c r="E10" s="319">
        <v>0.03</v>
      </c>
    </row>
    <row r="11" spans="2:5" ht="16.5" thickBot="1" x14ac:dyDescent="0.3">
      <c r="B11" s="315" t="s">
        <v>282</v>
      </c>
      <c r="C11" s="316"/>
      <c r="D11" s="320">
        <v>1</v>
      </c>
      <c r="E11" s="321">
        <v>1</v>
      </c>
    </row>
    <row r="12" spans="2:5" ht="16.5" thickBot="1" x14ac:dyDescent="0.3">
      <c r="B12" s="315" t="s">
        <v>402</v>
      </c>
      <c r="C12" s="316"/>
      <c r="D12" s="317"/>
      <c r="E12" s="316"/>
    </row>
    <row r="13" spans="2:5" x14ac:dyDescent="0.25">
      <c r="B13" s="312" t="s">
        <v>403</v>
      </c>
      <c r="C13" s="368"/>
      <c r="D13" s="322">
        <v>0.42</v>
      </c>
      <c r="E13" s="323">
        <v>0.42299999999999999</v>
      </c>
    </row>
    <row r="14" spans="2:5" x14ac:dyDescent="0.25">
      <c r="B14" s="312" t="s">
        <v>404</v>
      </c>
      <c r="C14" s="367"/>
      <c r="D14" s="322">
        <v>5.8999999999999997E-2</v>
      </c>
      <c r="E14" s="323">
        <v>5.7000000000000002E-2</v>
      </c>
    </row>
    <row r="15" spans="2:5" x14ac:dyDescent="0.25">
      <c r="B15" s="312" t="s">
        <v>405</v>
      </c>
      <c r="C15" s="367"/>
      <c r="D15" s="322">
        <v>3.1E-2</v>
      </c>
      <c r="E15" s="323">
        <v>3.1E-2</v>
      </c>
    </row>
    <row r="16" spans="2:5" x14ac:dyDescent="0.25">
      <c r="B16" s="312" t="s">
        <v>406</v>
      </c>
      <c r="C16" s="367"/>
      <c r="D16" s="322">
        <v>0.49099999999999999</v>
      </c>
      <c r="E16" s="323">
        <v>0.48899999999999999</v>
      </c>
    </row>
    <row r="17" spans="2:5" x14ac:dyDescent="0.25">
      <c r="B17" s="312" t="s">
        <v>407</v>
      </c>
      <c r="C17" s="367"/>
      <c r="D17" s="322">
        <v>0.115</v>
      </c>
      <c r="E17" s="323">
        <v>0.115</v>
      </c>
    </row>
    <row r="18" spans="2:5" x14ac:dyDescent="0.25">
      <c r="B18" s="312" t="s">
        <v>408</v>
      </c>
      <c r="C18" s="367"/>
      <c r="D18" s="322">
        <v>7.6999999999999999E-2</v>
      </c>
      <c r="E18" s="323">
        <v>7.5999999999999998E-2</v>
      </c>
    </row>
    <row r="19" spans="2:5" x14ac:dyDescent="0.25">
      <c r="B19" s="312" t="s">
        <v>409</v>
      </c>
      <c r="C19" s="367"/>
      <c r="D19" s="322">
        <v>6.9000000000000006E-2</v>
      </c>
      <c r="E19" s="323">
        <v>6.9000000000000006E-2</v>
      </c>
    </row>
    <row r="20" spans="2:5" x14ac:dyDescent="0.25">
      <c r="B20" s="312" t="s">
        <v>410</v>
      </c>
      <c r="C20" s="367"/>
      <c r="D20" s="322">
        <v>4.2999999999999997E-2</v>
      </c>
      <c r="E20" s="323">
        <v>4.2000000000000003E-2</v>
      </c>
    </row>
    <row r="21" spans="2:5" x14ac:dyDescent="0.25">
      <c r="B21" s="312" t="s">
        <v>411</v>
      </c>
      <c r="C21" s="367"/>
      <c r="D21" s="322">
        <v>2.7E-2</v>
      </c>
      <c r="E21" s="323">
        <v>2.8000000000000001E-2</v>
      </c>
    </row>
    <row r="22" spans="2:5" x14ac:dyDescent="0.25">
      <c r="B22" s="312" t="s">
        <v>412</v>
      </c>
      <c r="C22" s="367"/>
      <c r="D22" s="322">
        <v>2.1999999999999999E-2</v>
      </c>
      <c r="E22" s="323">
        <v>2.1999999999999999E-2</v>
      </c>
    </row>
    <row r="23" spans="2:5" x14ac:dyDescent="0.25">
      <c r="B23" s="312" t="s">
        <v>413</v>
      </c>
      <c r="C23" s="367"/>
      <c r="D23" s="322">
        <v>1.6E-2</v>
      </c>
      <c r="E23" s="323">
        <v>1.6E-2</v>
      </c>
    </row>
    <row r="24" spans="2:5" x14ac:dyDescent="0.25">
      <c r="B24" s="312" t="s">
        <v>414</v>
      </c>
      <c r="C24" s="367"/>
      <c r="D24" s="322">
        <v>1.4E-2</v>
      </c>
      <c r="E24" s="323">
        <v>1.4E-2</v>
      </c>
    </row>
    <row r="25" spans="2:5" x14ac:dyDescent="0.25">
      <c r="B25" s="312" t="s">
        <v>415</v>
      </c>
      <c r="C25" s="367"/>
      <c r="D25" s="322">
        <v>1.4E-2</v>
      </c>
      <c r="E25" s="323">
        <v>1.4E-2</v>
      </c>
    </row>
    <row r="26" spans="2:5" x14ac:dyDescent="0.25">
      <c r="B26" s="312" t="s">
        <v>416</v>
      </c>
      <c r="C26" s="367"/>
      <c r="D26" s="322">
        <v>1.2E-2</v>
      </c>
      <c r="E26" s="323">
        <v>1.2E-2</v>
      </c>
    </row>
    <row r="27" spans="2:5" x14ac:dyDescent="0.25">
      <c r="B27" s="312" t="s">
        <v>418</v>
      </c>
      <c r="C27" s="367"/>
      <c r="D27" s="322">
        <v>1.2E-2</v>
      </c>
      <c r="E27" s="323">
        <v>1.0999999999999999E-2</v>
      </c>
    </row>
    <row r="28" spans="2:5" x14ac:dyDescent="0.25">
      <c r="B28" s="312" t="s">
        <v>417</v>
      </c>
      <c r="C28" s="367"/>
      <c r="D28" s="322">
        <v>1.0999999999999999E-2</v>
      </c>
      <c r="E28" s="323">
        <v>1.0999999999999999E-2</v>
      </c>
    </row>
    <row r="29" spans="2:5" x14ac:dyDescent="0.25">
      <c r="B29" s="312" t="s">
        <v>419</v>
      </c>
      <c r="C29" s="367"/>
      <c r="D29" s="322">
        <v>8.9999999999999993E-3</v>
      </c>
      <c r="E29" s="323">
        <v>8.9999999999999993E-3</v>
      </c>
    </row>
    <row r="30" spans="2:5" x14ac:dyDescent="0.25">
      <c r="B30" s="312" t="s">
        <v>420</v>
      </c>
      <c r="C30" s="367"/>
      <c r="D30" s="322">
        <v>8.0000000000000002E-3</v>
      </c>
      <c r="E30" s="323">
        <v>8.9999999999999993E-3</v>
      </c>
    </row>
    <row r="31" spans="2:5" x14ac:dyDescent="0.25">
      <c r="B31" s="312" t="s">
        <v>421</v>
      </c>
      <c r="C31" s="367"/>
      <c r="D31" s="322">
        <v>7.0000000000000001E-3</v>
      </c>
      <c r="E31" s="323">
        <v>7.0000000000000001E-3</v>
      </c>
    </row>
    <row r="32" spans="2:5" x14ac:dyDescent="0.25">
      <c r="B32" s="312" t="s">
        <v>422</v>
      </c>
      <c r="C32" s="367"/>
      <c r="D32" s="322">
        <v>6.0000000000000001E-3</v>
      </c>
      <c r="E32" s="323">
        <v>6.0000000000000001E-3</v>
      </c>
    </row>
    <row r="33" spans="2:5" ht="18" x14ac:dyDescent="0.25">
      <c r="B33" s="312" t="s">
        <v>609</v>
      </c>
      <c r="C33" s="367"/>
      <c r="D33" s="322">
        <v>2.9000000000000001E-2</v>
      </c>
      <c r="E33" s="323">
        <v>2.9000000000000001E-2</v>
      </c>
    </row>
    <row r="34" spans="2:5" ht="16.5" thickBot="1" x14ac:dyDescent="0.3">
      <c r="B34" s="315" t="s">
        <v>474</v>
      </c>
      <c r="C34" s="369"/>
      <c r="D34" s="324"/>
      <c r="E34" s="315"/>
    </row>
    <row r="35" spans="2:5" ht="32.25" thickBot="1" x14ac:dyDescent="0.3">
      <c r="B35" s="315" t="s">
        <v>423</v>
      </c>
      <c r="C35" s="316"/>
      <c r="D35" s="317"/>
      <c r="E35" s="316"/>
    </row>
    <row r="36" spans="2:5" x14ac:dyDescent="0.25">
      <c r="B36" s="312" t="s">
        <v>424</v>
      </c>
      <c r="C36" s="368"/>
      <c r="D36" s="314" t="s">
        <v>482</v>
      </c>
      <c r="E36" s="313" t="s">
        <v>475</v>
      </c>
    </row>
    <row r="37" spans="2:5" x14ac:dyDescent="0.25">
      <c r="B37" s="325" t="s">
        <v>398</v>
      </c>
      <c r="C37" s="367"/>
      <c r="D37" s="314" t="s">
        <v>483</v>
      </c>
      <c r="E37" s="313" t="s">
        <v>476</v>
      </c>
    </row>
    <row r="38" spans="2:5" x14ac:dyDescent="0.25">
      <c r="B38" s="325" t="s">
        <v>399</v>
      </c>
      <c r="C38" s="367"/>
      <c r="D38" s="314" t="s">
        <v>484</v>
      </c>
      <c r="E38" s="313" t="s">
        <v>477</v>
      </c>
    </row>
    <row r="39" spans="2:5" x14ac:dyDescent="0.25">
      <c r="B39" s="325" t="s">
        <v>425</v>
      </c>
      <c r="C39" s="367"/>
      <c r="D39" s="314" t="s">
        <v>485</v>
      </c>
      <c r="E39" s="313" t="s">
        <v>478</v>
      </c>
    </row>
    <row r="40" spans="2:5" x14ac:dyDescent="0.25">
      <c r="B40" s="325" t="s">
        <v>426</v>
      </c>
      <c r="C40" s="367"/>
      <c r="D40" s="314" t="s">
        <v>479</v>
      </c>
      <c r="E40" s="313" t="s">
        <v>479</v>
      </c>
    </row>
    <row r="41" spans="2:5" x14ac:dyDescent="0.25">
      <c r="B41" s="325" t="s">
        <v>427</v>
      </c>
      <c r="C41" s="367"/>
      <c r="D41" s="314" t="s">
        <v>480</v>
      </c>
      <c r="E41" s="313" t="s">
        <v>480</v>
      </c>
    </row>
    <row r="42" spans="2:5" x14ac:dyDescent="0.25">
      <c r="B42" s="325" t="s">
        <v>428</v>
      </c>
      <c r="C42" s="367"/>
      <c r="D42" s="314" t="s">
        <v>481</v>
      </c>
      <c r="E42" s="313" t="s">
        <v>481</v>
      </c>
    </row>
    <row r="43" spans="2:5" x14ac:dyDescent="0.25">
      <c r="B43" s="312" t="s">
        <v>429</v>
      </c>
      <c r="C43" s="367"/>
      <c r="D43" s="314" t="s">
        <v>492</v>
      </c>
      <c r="E43" s="313" t="s">
        <v>486</v>
      </c>
    </row>
    <row r="44" spans="2:5" x14ac:dyDescent="0.25">
      <c r="B44" s="326" t="s">
        <v>430</v>
      </c>
      <c r="C44" s="367"/>
      <c r="D44" s="314" t="s">
        <v>493</v>
      </c>
      <c r="E44" s="313" t="s">
        <v>487</v>
      </c>
    </row>
    <row r="45" spans="2:5" x14ac:dyDescent="0.25">
      <c r="B45" s="326" t="s">
        <v>431</v>
      </c>
      <c r="C45" s="367"/>
      <c r="D45" s="314" t="s">
        <v>487</v>
      </c>
      <c r="E45" s="313" t="s">
        <v>488</v>
      </c>
    </row>
    <row r="46" spans="2:5" x14ac:dyDescent="0.25">
      <c r="B46" s="326" t="s">
        <v>432</v>
      </c>
      <c r="C46" s="367"/>
      <c r="D46" s="314" t="s">
        <v>494</v>
      </c>
      <c r="E46" s="313" t="s">
        <v>489</v>
      </c>
    </row>
    <row r="47" spans="2:5" x14ac:dyDescent="0.25">
      <c r="B47" s="326" t="s">
        <v>433</v>
      </c>
      <c r="C47" s="367"/>
      <c r="D47" s="314" t="s">
        <v>481</v>
      </c>
      <c r="E47" s="313" t="s">
        <v>481</v>
      </c>
    </row>
    <row r="48" spans="2:5" x14ac:dyDescent="0.25">
      <c r="B48" s="326" t="s">
        <v>434</v>
      </c>
      <c r="C48" s="367"/>
      <c r="D48" s="314" t="s">
        <v>481</v>
      </c>
      <c r="E48" s="313" t="s">
        <v>481</v>
      </c>
    </row>
    <row r="49" spans="2:5" x14ac:dyDescent="0.25">
      <c r="B49" s="326" t="s">
        <v>435</v>
      </c>
      <c r="C49" s="367"/>
      <c r="D49" s="314" t="s">
        <v>481</v>
      </c>
      <c r="E49" s="313" t="s">
        <v>490</v>
      </c>
    </row>
    <row r="50" spans="2:5" x14ac:dyDescent="0.25">
      <c r="B50" s="326" t="s">
        <v>436</v>
      </c>
      <c r="C50" s="367"/>
      <c r="D50" s="314" t="s">
        <v>489</v>
      </c>
      <c r="E50" s="313" t="s">
        <v>491</v>
      </c>
    </row>
    <row r="51" spans="2:5" x14ac:dyDescent="0.25">
      <c r="B51" s="312" t="s">
        <v>437</v>
      </c>
      <c r="C51" s="367"/>
      <c r="D51" s="314" t="s">
        <v>495</v>
      </c>
      <c r="E51" s="313" t="s">
        <v>495</v>
      </c>
    </row>
    <row r="52" spans="2:5" x14ac:dyDescent="0.25">
      <c r="B52" s="327" t="s">
        <v>438</v>
      </c>
      <c r="C52" s="367"/>
      <c r="D52" s="314" t="s">
        <v>496</v>
      </c>
      <c r="E52" s="313" t="s">
        <v>496</v>
      </c>
    </row>
    <row r="53" spans="2:5" x14ac:dyDescent="0.25">
      <c r="B53" s="327" t="s">
        <v>436</v>
      </c>
      <c r="C53" s="367"/>
      <c r="D53" s="314" t="s">
        <v>490</v>
      </c>
      <c r="E53" s="313" t="s">
        <v>490</v>
      </c>
    </row>
    <row r="54" spans="2:5" x14ac:dyDescent="0.25">
      <c r="B54" s="312" t="s">
        <v>439</v>
      </c>
      <c r="C54" s="367"/>
      <c r="D54" s="314" t="s">
        <v>497</v>
      </c>
      <c r="E54" s="313" t="s">
        <v>497</v>
      </c>
    </row>
    <row r="55" spans="2:5" x14ac:dyDescent="0.25">
      <c r="B55" s="327" t="s">
        <v>440</v>
      </c>
      <c r="C55" s="367"/>
      <c r="D55" s="314" t="s">
        <v>500</v>
      </c>
      <c r="E55" s="313" t="s">
        <v>498</v>
      </c>
    </row>
    <row r="56" spans="2:5" x14ac:dyDescent="0.25">
      <c r="B56" s="327" t="s">
        <v>441</v>
      </c>
      <c r="C56" s="367"/>
      <c r="D56" s="314" t="s">
        <v>501</v>
      </c>
      <c r="E56" s="313" t="s">
        <v>499</v>
      </c>
    </row>
    <row r="57" spans="2:5" x14ac:dyDescent="0.25">
      <c r="B57" s="312" t="s">
        <v>442</v>
      </c>
      <c r="C57" s="367"/>
      <c r="D57" s="314" t="s">
        <v>502</v>
      </c>
      <c r="E57" s="313" t="s">
        <v>502</v>
      </c>
    </row>
    <row r="58" spans="2:5" x14ac:dyDescent="0.25">
      <c r="B58" s="312" t="s">
        <v>610</v>
      </c>
      <c r="C58" s="367"/>
      <c r="D58" s="314" t="s">
        <v>501</v>
      </c>
      <c r="E58" s="313" t="s">
        <v>501</v>
      </c>
    </row>
    <row r="59" spans="2:5" x14ac:dyDescent="0.25">
      <c r="B59" s="327" t="s">
        <v>443</v>
      </c>
      <c r="C59" s="367"/>
      <c r="D59" s="314" t="s">
        <v>499</v>
      </c>
      <c r="E59" s="313" t="s">
        <v>499</v>
      </c>
    </row>
    <row r="60" spans="2:5" x14ac:dyDescent="0.25">
      <c r="B60" s="327" t="s">
        <v>444</v>
      </c>
      <c r="C60" s="367"/>
      <c r="D60" s="314" t="s">
        <v>499</v>
      </c>
      <c r="E60" s="313" t="s">
        <v>499</v>
      </c>
    </row>
    <row r="61" spans="2:5" x14ac:dyDescent="0.25">
      <c r="B61" s="327" t="s">
        <v>436</v>
      </c>
      <c r="C61" s="367"/>
      <c r="D61" s="314" t="s">
        <v>496</v>
      </c>
      <c r="E61" s="313" t="s">
        <v>496</v>
      </c>
    </row>
    <row r="62" spans="2:5" ht="16.5" thickBot="1" x14ac:dyDescent="0.3">
      <c r="B62" s="315" t="s">
        <v>445</v>
      </c>
      <c r="C62" s="316"/>
      <c r="D62" s="317" t="s">
        <v>497</v>
      </c>
      <c r="E62" s="316" t="s">
        <v>497</v>
      </c>
    </row>
    <row r="63" spans="2:5" ht="16.5" thickBot="1" x14ac:dyDescent="0.3"/>
    <row r="64" spans="2:5" ht="16.5" thickBot="1" x14ac:dyDescent="0.3">
      <c r="B64" s="328" t="s">
        <v>446</v>
      </c>
      <c r="C64" s="329"/>
      <c r="D64" s="330"/>
      <c r="E64" s="329"/>
    </row>
    <row r="65" spans="2:5" x14ac:dyDescent="0.25">
      <c r="B65" s="312" t="s">
        <v>447</v>
      </c>
      <c r="C65" s="313"/>
      <c r="D65" s="314" t="s">
        <v>504</v>
      </c>
      <c r="E65" s="313" t="s">
        <v>503</v>
      </c>
    </row>
    <row r="66" spans="2:5" x14ac:dyDescent="0.25">
      <c r="B66" s="312" t="s">
        <v>448</v>
      </c>
      <c r="C66" s="313"/>
      <c r="D66" s="314" t="s">
        <v>506</v>
      </c>
      <c r="E66" s="313" t="s">
        <v>505</v>
      </c>
    </row>
    <row r="67" spans="2:5" x14ac:dyDescent="0.25">
      <c r="B67" s="312" t="s">
        <v>449</v>
      </c>
      <c r="C67" s="313"/>
      <c r="D67" s="314"/>
      <c r="E67" s="313"/>
    </row>
    <row r="68" spans="2:5" x14ac:dyDescent="0.25">
      <c r="B68" s="312" t="s">
        <v>366</v>
      </c>
      <c r="C68" s="313"/>
      <c r="D68" s="314" t="s">
        <v>508</v>
      </c>
      <c r="E68" s="313" t="s">
        <v>507</v>
      </c>
    </row>
    <row r="69" spans="2:5" x14ac:dyDescent="0.25">
      <c r="B69" s="312" t="s">
        <v>367</v>
      </c>
      <c r="C69" s="313"/>
      <c r="D69" s="314" t="s">
        <v>510</v>
      </c>
      <c r="E69" s="313" t="s">
        <v>509</v>
      </c>
    </row>
    <row r="70" spans="2:5" x14ac:dyDescent="0.25">
      <c r="B70" s="312" t="s">
        <v>368</v>
      </c>
      <c r="C70" s="313"/>
      <c r="D70" s="314" t="s">
        <v>512</v>
      </c>
      <c r="E70" s="313" t="s">
        <v>511</v>
      </c>
    </row>
    <row r="71" spans="2:5" x14ac:dyDescent="0.25">
      <c r="B71" s="312" t="s">
        <v>369</v>
      </c>
      <c r="C71" s="313"/>
      <c r="D71" s="314" t="s">
        <v>514</v>
      </c>
      <c r="E71" s="313" t="s">
        <v>513</v>
      </c>
    </row>
    <row r="72" spans="2:5" x14ac:dyDescent="0.25">
      <c r="B72" s="312" t="s">
        <v>450</v>
      </c>
      <c r="C72" s="313"/>
      <c r="D72" s="314" t="s">
        <v>516</v>
      </c>
      <c r="E72" s="313" t="s">
        <v>515</v>
      </c>
    </row>
    <row r="73" spans="2:5" ht="16.5" thickBot="1" x14ac:dyDescent="0.3">
      <c r="B73" s="312" t="s">
        <v>451</v>
      </c>
      <c r="C73" s="313"/>
      <c r="D73" s="314" t="s">
        <v>518</v>
      </c>
      <c r="E73" s="313" t="s">
        <v>517</v>
      </c>
    </row>
    <row r="74" spans="2:5" ht="32.25" thickBot="1" x14ac:dyDescent="0.3">
      <c r="B74" s="328" t="s">
        <v>452</v>
      </c>
      <c r="C74" s="329"/>
      <c r="D74" s="330"/>
      <c r="E74" s="329"/>
    </row>
    <row r="75" spans="2:5" x14ac:dyDescent="0.25">
      <c r="B75" s="312" t="s">
        <v>453</v>
      </c>
      <c r="C75" s="313"/>
      <c r="D75" s="314" t="s">
        <v>520</v>
      </c>
      <c r="E75" s="313" t="s">
        <v>519</v>
      </c>
    </row>
    <row r="76" spans="2:5" x14ac:dyDescent="0.25">
      <c r="B76" s="312" t="s">
        <v>448</v>
      </c>
      <c r="C76" s="313"/>
      <c r="D76" s="314" t="s">
        <v>522</v>
      </c>
      <c r="E76" s="313" t="s">
        <v>521</v>
      </c>
    </row>
    <row r="77" spans="2:5" x14ac:dyDescent="0.25">
      <c r="B77" s="312" t="s">
        <v>454</v>
      </c>
      <c r="C77" s="313"/>
      <c r="D77" s="314"/>
      <c r="E77" s="313"/>
    </row>
    <row r="78" spans="2:5" x14ac:dyDescent="0.25">
      <c r="B78" s="312" t="s">
        <v>455</v>
      </c>
      <c r="C78" s="313"/>
      <c r="D78" s="318">
        <v>0.47</v>
      </c>
      <c r="E78" s="319">
        <v>0.46</v>
      </c>
    </row>
    <row r="79" spans="2:5" x14ac:dyDescent="0.25">
      <c r="B79" s="312" t="s">
        <v>451</v>
      </c>
      <c r="C79" s="313"/>
      <c r="D79" s="318">
        <v>0.64</v>
      </c>
      <c r="E79" s="319">
        <v>0.63</v>
      </c>
    </row>
    <row r="80" spans="2:5" ht="31.5" x14ac:dyDescent="0.25">
      <c r="B80" s="312" t="s">
        <v>456</v>
      </c>
      <c r="C80" s="313"/>
      <c r="D80" s="314"/>
      <c r="E80" s="313"/>
    </row>
    <row r="81" spans="2:5" ht="31.5" x14ac:dyDescent="0.25">
      <c r="B81" s="312" t="s">
        <v>457</v>
      </c>
      <c r="C81" s="313"/>
      <c r="D81" s="318">
        <v>0.56000000000000005</v>
      </c>
      <c r="E81" s="319">
        <v>0.54</v>
      </c>
    </row>
    <row r="82" spans="2:5" ht="16.5" thickBot="1" x14ac:dyDescent="0.3">
      <c r="B82" s="312" t="s">
        <v>451</v>
      </c>
      <c r="C82" s="313"/>
      <c r="D82" s="318">
        <v>0.74</v>
      </c>
      <c r="E82" s="319">
        <v>0.72</v>
      </c>
    </row>
    <row r="83" spans="2:5" ht="16.5" thickBot="1" x14ac:dyDescent="0.3">
      <c r="B83" s="328" t="s">
        <v>458</v>
      </c>
      <c r="C83" s="329"/>
      <c r="D83" s="330"/>
      <c r="E83" s="329"/>
    </row>
    <row r="84" spans="2:5" x14ac:dyDescent="0.25">
      <c r="B84" s="312" t="s">
        <v>366</v>
      </c>
      <c r="C84" s="313"/>
      <c r="D84" s="314" t="s">
        <v>524</v>
      </c>
      <c r="E84" s="313" t="s">
        <v>523</v>
      </c>
    </row>
    <row r="85" spans="2:5" x14ac:dyDescent="0.25">
      <c r="B85" s="312" t="s">
        <v>367</v>
      </c>
      <c r="C85" s="313"/>
      <c r="D85" s="314" t="s">
        <v>526</v>
      </c>
      <c r="E85" s="313" t="s">
        <v>525</v>
      </c>
    </row>
    <row r="86" spans="2:5" x14ac:dyDescent="0.25">
      <c r="B86" s="312" t="s">
        <v>368</v>
      </c>
      <c r="C86" s="313"/>
      <c r="D86" s="314" t="s">
        <v>528</v>
      </c>
      <c r="E86" s="313" t="s">
        <v>527</v>
      </c>
    </row>
    <row r="87" spans="2:5" x14ac:dyDescent="0.25">
      <c r="B87" s="312" t="s">
        <v>459</v>
      </c>
      <c r="C87" s="313"/>
      <c r="D87" s="314" t="s">
        <v>525</v>
      </c>
      <c r="E87" s="313" t="s">
        <v>524</v>
      </c>
    </row>
    <row r="88" spans="2:5" x14ac:dyDescent="0.25">
      <c r="B88" s="312" t="s">
        <v>460</v>
      </c>
      <c r="C88" s="313"/>
      <c r="D88" s="314" t="s">
        <v>530</v>
      </c>
      <c r="E88" s="313" t="s">
        <v>529</v>
      </c>
    </row>
    <row r="89" spans="2:5" x14ac:dyDescent="0.25">
      <c r="B89" s="312" t="s">
        <v>461</v>
      </c>
      <c r="C89" s="313"/>
      <c r="D89" s="314" t="s">
        <v>532</v>
      </c>
      <c r="E89" s="313" t="s">
        <v>531</v>
      </c>
    </row>
    <row r="90" spans="2:5" x14ac:dyDescent="0.25">
      <c r="B90" s="312" t="s">
        <v>462</v>
      </c>
      <c r="C90" s="313"/>
      <c r="D90" s="314" t="s">
        <v>533</v>
      </c>
      <c r="E90" s="313" t="s">
        <v>529</v>
      </c>
    </row>
    <row r="91" spans="2:5" ht="18" x14ac:dyDescent="0.25">
      <c r="B91" s="312" t="s">
        <v>463</v>
      </c>
      <c r="C91" s="331"/>
      <c r="D91" s="314" t="s">
        <v>535</v>
      </c>
      <c r="E91" s="313" t="s">
        <v>534</v>
      </c>
    </row>
    <row r="92" spans="2:5" ht="18.75" thickBot="1" x14ac:dyDescent="0.3">
      <c r="B92" s="315" t="s">
        <v>450</v>
      </c>
      <c r="C92" s="332"/>
      <c r="D92" s="317" t="s">
        <v>537</v>
      </c>
      <c r="E92" s="316" t="s">
        <v>536</v>
      </c>
    </row>
  </sheetData>
  <mergeCells count="6">
    <mergeCell ref="C57:C61"/>
    <mergeCell ref="C13:C34"/>
    <mergeCell ref="C36:C42"/>
    <mergeCell ref="C43:C50"/>
    <mergeCell ref="C51:C53"/>
    <mergeCell ref="C54:C56"/>
  </mergeCells>
  <pageMargins left="0.15748031496062992" right="0.70866141732283472" top="0.35433070866141736" bottom="0.74803149606299213" header="0.31496062992125984" footer="0.31496062992125984"/>
  <pageSetup paperSize="9" scale="75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162</vt:i4>
      </vt:variant>
    </vt:vector>
  </HeadingPairs>
  <TitlesOfParts>
    <vt:vector size="176" baseType="lpstr">
      <vt:lpstr>Read Me AppMgt</vt:lpstr>
      <vt:lpstr>Parameters</vt:lpstr>
      <vt:lpstr>LocalLists</vt:lpstr>
      <vt:lpstr>KBC Group_PL</vt:lpstr>
      <vt:lpstr>BU BELGIUM</vt:lpstr>
      <vt:lpstr>BU CZECH REP</vt:lpstr>
      <vt:lpstr>BU INTERNATIONAL MARKETS</vt:lpstr>
      <vt:lpstr>HUNGARY</vt:lpstr>
      <vt:lpstr>SLOVAKIA</vt:lpstr>
      <vt:lpstr>BULGARIA</vt:lpstr>
      <vt:lpstr>IRELAND</vt:lpstr>
      <vt:lpstr>GROUP CENTRE</vt:lpstr>
      <vt:lpstr>RISK Management</vt:lpstr>
      <vt:lpstr>Sheet1</vt:lpstr>
      <vt:lpstr>Account_I</vt:lpstr>
      <vt:lpstr>Account_P</vt:lpstr>
      <vt:lpstr>Account_T</vt:lpstr>
      <vt:lpstr>AccountExt_V</vt:lpstr>
      <vt:lpstr>Actuality_APC_P</vt:lpstr>
      <vt:lpstr>Actuality_I</vt:lpstr>
      <vt:lpstr>Actuality_P</vt:lpstr>
      <vt:lpstr>Actuality_T</vt:lpstr>
      <vt:lpstr>ActualityExt_V</vt:lpstr>
      <vt:lpstr>ActualityPrev_P</vt:lpstr>
      <vt:lpstr>APC_Cube_P</vt:lpstr>
      <vt:lpstr>APC_Server_P</vt:lpstr>
      <vt:lpstr>attribname_p</vt:lpstr>
      <vt:lpstr>BalansEntity</vt:lpstr>
      <vt:lpstr>BaseCube_I</vt:lpstr>
      <vt:lpstr>BaseCube_P</vt:lpstr>
      <vt:lpstr>BaseCube_T</vt:lpstr>
      <vt:lpstr>BaseCubeExt_P</vt:lpstr>
      <vt:lpstr>BuSelection</vt:lpstr>
      <vt:lpstr>Choice_P</vt:lpstr>
      <vt:lpstr>ClosingVersion_I</vt:lpstr>
      <vt:lpstr>ClosingVersion_P</vt:lpstr>
      <vt:lpstr>ClosingVersion_T</vt:lpstr>
      <vt:lpstr>ClosingVersionExt_V</vt:lpstr>
      <vt:lpstr>Company_I</vt:lpstr>
      <vt:lpstr>Company_P</vt:lpstr>
      <vt:lpstr>Company_T</vt:lpstr>
      <vt:lpstr>CompanyExt_V</vt:lpstr>
      <vt:lpstr>CompanyGrouping_I</vt:lpstr>
      <vt:lpstr>CompanyGrouping_P</vt:lpstr>
      <vt:lpstr>CompanyGrouping_T</vt:lpstr>
      <vt:lpstr>CompanyGroupingExt_V</vt:lpstr>
      <vt:lpstr>CompanyName_P</vt:lpstr>
      <vt:lpstr>CompanyName_T</vt:lpstr>
      <vt:lpstr>CompanySelection</vt:lpstr>
      <vt:lpstr>CompGroup_GRS</vt:lpstr>
      <vt:lpstr>ConsolidationPerspective_I</vt:lpstr>
      <vt:lpstr>ConsolidationPerspective_P</vt:lpstr>
      <vt:lpstr>ConsolidationPerspective_T</vt:lpstr>
      <vt:lpstr>ConsolidationPerspectiveExt_V</vt:lpstr>
      <vt:lpstr>ContributionVersion_I</vt:lpstr>
      <vt:lpstr>ContributionVersion_P</vt:lpstr>
      <vt:lpstr>ContributionVersion_T</vt:lpstr>
      <vt:lpstr>ContributionVersionExt_V</vt:lpstr>
      <vt:lpstr>CounterCompany_I</vt:lpstr>
      <vt:lpstr>CounterCompany_P</vt:lpstr>
      <vt:lpstr>CounterCompany_T</vt:lpstr>
      <vt:lpstr>CounterCompanyExt_V</vt:lpstr>
      <vt:lpstr>CounterDimension_I</vt:lpstr>
      <vt:lpstr>CounterDimension_P</vt:lpstr>
      <vt:lpstr>CounterDimension_T</vt:lpstr>
      <vt:lpstr>CounterDimensionExt_V</vt:lpstr>
      <vt:lpstr>Cube_P</vt:lpstr>
      <vt:lpstr>CubeAct_P</vt:lpstr>
      <vt:lpstr>CubePrev_P</vt:lpstr>
      <vt:lpstr>Currencies_UserForm_List</vt:lpstr>
      <vt:lpstr>Currency_I</vt:lpstr>
      <vt:lpstr>Currency_P</vt:lpstr>
      <vt:lpstr>Currency_T</vt:lpstr>
      <vt:lpstr>CurrencyAndUnit_I</vt:lpstr>
      <vt:lpstr>CurrencyAndUnit_P</vt:lpstr>
      <vt:lpstr>CurrencyAndUnit_T</vt:lpstr>
      <vt:lpstr>CurrencyExt_V</vt:lpstr>
      <vt:lpstr>CurrencyInput_P</vt:lpstr>
      <vt:lpstr>Dim1_I</vt:lpstr>
      <vt:lpstr>Dim1_P</vt:lpstr>
      <vt:lpstr>Dim1_T</vt:lpstr>
      <vt:lpstr>Dim1Ext_V</vt:lpstr>
      <vt:lpstr>Dim2_I</vt:lpstr>
      <vt:lpstr>Dim2_P</vt:lpstr>
      <vt:lpstr>Dim2_T</vt:lpstr>
      <vt:lpstr>Dim2Ext_V</vt:lpstr>
      <vt:lpstr>Dim3_I</vt:lpstr>
      <vt:lpstr>Dim3_P</vt:lpstr>
      <vt:lpstr>Dim3_T</vt:lpstr>
      <vt:lpstr>Dim3Ext_V</vt:lpstr>
      <vt:lpstr>Dim4_I</vt:lpstr>
      <vt:lpstr>Dim4_P</vt:lpstr>
      <vt:lpstr>Dim4_T</vt:lpstr>
      <vt:lpstr>Dim4Ext_V</vt:lpstr>
      <vt:lpstr>EntitySelection</vt:lpstr>
      <vt:lpstr>Filler1_I</vt:lpstr>
      <vt:lpstr>Filler1_P</vt:lpstr>
      <vt:lpstr>Filler1_T</vt:lpstr>
      <vt:lpstr>Filler1Ext_V</vt:lpstr>
      <vt:lpstr>Filler2_I</vt:lpstr>
      <vt:lpstr>Filler2_P</vt:lpstr>
      <vt:lpstr>Filler2_T</vt:lpstr>
      <vt:lpstr>Filler2Ext_V</vt:lpstr>
      <vt:lpstr>Filler3_I</vt:lpstr>
      <vt:lpstr>Filler3_P</vt:lpstr>
      <vt:lpstr>Filler3_T</vt:lpstr>
      <vt:lpstr>Filler3Ext_V</vt:lpstr>
      <vt:lpstr>FrozenCubeInd_I</vt:lpstr>
      <vt:lpstr>FrozenCubeInd_P</vt:lpstr>
      <vt:lpstr>FrozenCubeInd_T</vt:lpstr>
      <vt:lpstr>JournalNumber_I</vt:lpstr>
      <vt:lpstr>JournalNumber_P</vt:lpstr>
      <vt:lpstr>JournalNumber_T</vt:lpstr>
      <vt:lpstr>JournalNumberExt_V</vt:lpstr>
      <vt:lpstr>LijstUnderlying</vt:lpstr>
      <vt:lpstr>LocalCurrency_P</vt:lpstr>
      <vt:lpstr>LocalCurrency_T</vt:lpstr>
      <vt:lpstr>Measure_I</vt:lpstr>
      <vt:lpstr>Measure_P</vt:lpstr>
      <vt:lpstr>Measure_T</vt:lpstr>
      <vt:lpstr>MeasureExt_V</vt:lpstr>
      <vt:lpstr>OriginCompany_I</vt:lpstr>
      <vt:lpstr>OriginCompany_P</vt:lpstr>
      <vt:lpstr>OriginCompany_T</vt:lpstr>
      <vt:lpstr>OriginCompanyExt_V</vt:lpstr>
      <vt:lpstr>Period_P</vt:lpstr>
      <vt:lpstr>PeriodDD_I</vt:lpstr>
      <vt:lpstr>PeriodDD_P</vt:lpstr>
      <vt:lpstr>PeriodScope_I</vt:lpstr>
      <vt:lpstr>PeriodScope_P</vt:lpstr>
      <vt:lpstr>PeriodScope_T</vt:lpstr>
      <vt:lpstr>'BU BELGIUM'!Print_Area</vt:lpstr>
      <vt:lpstr>'BU CZECH REP'!Print_Area</vt:lpstr>
      <vt:lpstr>'BU INTERNATIONAL MARKETS'!Print_Area</vt:lpstr>
      <vt:lpstr>BULGARIA!Print_Area</vt:lpstr>
      <vt:lpstr>'GROUP CENTRE'!Print_Area</vt:lpstr>
      <vt:lpstr>HUNGARY!Print_Area</vt:lpstr>
      <vt:lpstr>IRELAND!Print_Area</vt:lpstr>
      <vt:lpstr>'KBC Group_PL'!Print_Area</vt:lpstr>
      <vt:lpstr>'RISK Management'!Print_Area</vt:lpstr>
      <vt:lpstr>SLOVAKIA!Print_Area</vt:lpstr>
      <vt:lpstr>'BU BELGIUM'!Print_Titles</vt:lpstr>
      <vt:lpstr>'BU CZECH REP'!Print_Titles</vt:lpstr>
      <vt:lpstr>'BU INTERNATIONAL MARKETS'!Print_Titles</vt:lpstr>
      <vt:lpstr>BULGARIA!Print_Titles</vt:lpstr>
      <vt:lpstr>'GROUP CENTRE'!Print_Titles</vt:lpstr>
      <vt:lpstr>HUNGARY!Print_Titles</vt:lpstr>
      <vt:lpstr>IRELAND!Print_Titles</vt:lpstr>
      <vt:lpstr>SLOVAKIA!Print_Titles</vt:lpstr>
      <vt:lpstr>QESRun_P</vt:lpstr>
      <vt:lpstr>QESRunInput_P</vt:lpstr>
      <vt:lpstr>QESRunPrev_P</vt:lpstr>
      <vt:lpstr>QESRunPrevInput_P</vt:lpstr>
      <vt:lpstr>Quarter_P</vt:lpstr>
      <vt:lpstr>QuarterPrev_P</vt:lpstr>
      <vt:lpstr>ReportVersion_P</vt:lpstr>
      <vt:lpstr>scenario</vt:lpstr>
      <vt:lpstr>Server_I</vt:lpstr>
      <vt:lpstr>Server_P</vt:lpstr>
      <vt:lpstr>Server_T</vt:lpstr>
      <vt:lpstr>ServerCube</vt:lpstr>
      <vt:lpstr>SubgroupSelection</vt:lpstr>
      <vt:lpstr>TM1User_P</vt:lpstr>
      <vt:lpstr>TransactionCurrency_I</vt:lpstr>
      <vt:lpstr>TransactionCurrency_P</vt:lpstr>
      <vt:lpstr>TransactionCurrency_T</vt:lpstr>
      <vt:lpstr>TransactionCurrencyExt_V</vt:lpstr>
      <vt:lpstr>TrueFalse_List</vt:lpstr>
      <vt:lpstr>UnitNumber_I</vt:lpstr>
      <vt:lpstr>UnitNumber_P</vt:lpstr>
      <vt:lpstr>UnitNumber_T</vt:lpstr>
      <vt:lpstr>UnitText_I</vt:lpstr>
      <vt:lpstr>UnitText_P</vt:lpstr>
      <vt:lpstr>UnitText_T</vt:lpstr>
      <vt:lpstr>Version_P</vt:lpstr>
      <vt:lpstr>VersionPrev_P</vt:lpstr>
    </vt:vector>
  </TitlesOfParts>
  <Company>KBC 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Dominique Agneesens</cp:lastModifiedBy>
  <cp:lastPrinted>2017-05-09T06:35:53Z</cp:lastPrinted>
  <dcterms:created xsi:type="dcterms:W3CDTF">2012-01-19T12:57:14Z</dcterms:created>
  <dcterms:modified xsi:type="dcterms:W3CDTF">2017-05-11T04:46:09Z</dcterms:modified>
</cp:coreProperties>
</file>