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Bvh_h000\Cfr_h006\Bof_510k\Fic_0aub\1_Data\Interne_Werking\C. IRO\Annual &amp; interim reports\2017\1Q2017\9. ONLINE\"/>
    </mc:Choice>
  </mc:AlternateContent>
  <bookViews>
    <workbookView xWindow="-15" yWindow="45" windowWidth="12600" windowHeight="7710" tabRatio="804" firstSheet="3" activeTab="3"/>
  </bookViews>
  <sheets>
    <sheet name="Read Me AppMgt" sheetId="22" state="hidden" r:id="rId1"/>
    <sheet name="Parameters" sheetId="59" state="hidden" r:id="rId2"/>
    <sheet name="LocalLists" sheetId="60" state="hidden" r:id="rId3"/>
    <sheet name="KBC Group_PL" sheetId="96" r:id="rId4"/>
    <sheet name="BU BELGIUM" sheetId="64" r:id="rId5"/>
    <sheet name="BU CZECH REP" sheetId="87" r:id="rId6"/>
    <sheet name="BU INTERNATIONAL MARKETS" sheetId="88" r:id="rId7"/>
    <sheet name="HUNGARY" sheetId="90" r:id="rId8"/>
    <sheet name="SLOVAKIA" sheetId="91" r:id="rId9"/>
    <sheet name="BULGARIA" sheetId="92" r:id="rId10"/>
    <sheet name="IRELAND" sheetId="89" r:id="rId11"/>
    <sheet name="GROUP CENTRE" sheetId="93" r:id="rId12"/>
    <sheet name="RISK Management" sheetId="95" r:id="rId13"/>
    <sheet name="Sheet1" sheetId="72" state="hidden" r:id="rId14"/>
  </sheets>
  <externalReferences>
    <externalReference r:id="rId15"/>
    <externalReference r:id="rId16"/>
    <externalReference r:id="rId17"/>
  </externalReferences>
  <definedNames>
    <definedName name="_xlnm._FilterDatabase" localSheetId="4" hidden="1">'BU BELGIUM'!#REF!</definedName>
    <definedName name="_xlnm._FilterDatabase" localSheetId="5" hidden="1">'BU CZECH REP'!#REF!</definedName>
    <definedName name="_xlnm._FilterDatabase" localSheetId="6" hidden="1">'BU INTERNATIONAL MARKETS'!#REF!</definedName>
    <definedName name="_xlnm._FilterDatabase" localSheetId="9" hidden="1">BULGARIA!#REF!</definedName>
    <definedName name="_xlnm._FilterDatabase" localSheetId="11" hidden="1">'GROUP CENTRE'!#REF!</definedName>
    <definedName name="_xlnm._FilterDatabase" localSheetId="7" hidden="1">HUNGARY!#REF!</definedName>
    <definedName name="_xlnm._FilterDatabase" localSheetId="10" hidden="1">IRELAND!#REF!</definedName>
    <definedName name="_xlnm._FilterDatabase" localSheetId="8" hidden="1">SLOVAKIA!#REF!</definedName>
    <definedName name="Account_I">Parameters!$A$30</definedName>
    <definedName name="Account_P">Parameters!$F$30</definedName>
    <definedName name="Account_T">Parameters!$E$30</definedName>
    <definedName name="AccountExt_V">Parameters!$D$30</definedName>
    <definedName name="Actualities_LocalList">OFFSET(LocalLists!$L$1,1,0,COUNTA(LocalLists!$L:$L)-1,1)</definedName>
    <definedName name="Actuality_APC_P">Parameters!$G$31</definedName>
    <definedName name="Actuality_I">Parameters!$A$31</definedName>
    <definedName name="Actuality_P">Parameters!$F$31</definedName>
    <definedName name="Actuality_T">Parameters!$E$31</definedName>
    <definedName name="ActualityExt_V">Parameters!$D$31</definedName>
    <definedName name="ActualityPrev_P">Parameters!$N$31</definedName>
    <definedName name="APC_Cube_P">Parameters!$N$14</definedName>
    <definedName name="APC_IT_Actual_P">[1]Parameters!$F$70</definedName>
    <definedName name="APC_Server_P">Parameters!$N$3</definedName>
    <definedName name="attribname_p">Parameters!$F$39</definedName>
    <definedName name="BalansEntity">Parameters!$X$1:$Y$4</definedName>
    <definedName name="BaseCube_I">Parameters!$A$14</definedName>
    <definedName name="BaseCube_P">Parameters!$F$14</definedName>
    <definedName name="BaseCube_T">Parameters!$E$14</definedName>
    <definedName name="BaseCubeExt_P">Parameters!$D$14</definedName>
    <definedName name="BuSelection">Parameters!$Q$1:$S$13</definedName>
    <definedName name="Choice_P">Parameters!$F$43</definedName>
    <definedName name="ClosingVersion_I">Parameters!$A$28</definedName>
    <definedName name="ClosingVersion_P">Parameters!$F$28</definedName>
    <definedName name="ClosingVersion_T">Parameters!$E$28</definedName>
    <definedName name="ClosingVersionExt_V">Parameters!$D$28</definedName>
    <definedName name="ClosingVersions_LocalList">OFFSET(LocalLists!$J$1,1,0,COUNTA(LocalLists!$J:$J)-1,1)</definedName>
    <definedName name="CompaniesC1_LocalList">OFFSET(LocalLists!$P$1,1,0,COUNTA(LocalLists!$P:$P)-1,1)</definedName>
    <definedName name="CompaniesC2_LocalList">OFFSET(LocalLists!$Q$1,1,0,COUNTA(LocalLists!$Q:$Q)-1,1)</definedName>
    <definedName name="CompaniesCB_LocalList">OFFSET(LocalLists!$S$1,1,0,COUNTA(LocalLists!$S:$S)-1,1)</definedName>
    <definedName name="CompaniesCL_LocalList">OFFSET(LocalLists!$R$1,1,0,COUNTA(LocalLists!$R:$R)-1,1)</definedName>
    <definedName name="CompaniesPeriodDependent_LocalList">OFFSET(LocalLists!$F$1,1,0,COUNTA(LocalLists!$F:$F)-1,1)</definedName>
    <definedName name="Company_I">Parameters!$A$32</definedName>
    <definedName name="Company_P">Parameters!$F$32</definedName>
    <definedName name="Company_T">Parameters!$E$32</definedName>
    <definedName name="CompanyExt_V">Parameters!$D$32</definedName>
    <definedName name="CompanyGrouping_I">Parameters!$A$18</definedName>
    <definedName name="CompanyGrouping_P">Parameters!$F$18</definedName>
    <definedName name="CompanyGrouping_T">Parameters!$E$18</definedName>
    <definedName name="CompanyGroupingExt_V">Parameters!$D$18</definedName>
    <definedName name="CompanyGroupingsPeriodDependent_LocalList">OFFSET(LocalLists!$G$1,1,0,COUNTA(LocalLists!$G:$G)-1,1)</definedName>
    <definedName name="CompanyName_P">Parameters!$F$6</definedName>
    <definedName name="CompanyName_T">Parameters!$E$6</definedName>
    <definedName name="CompanySelection">Parameters!$O$1:$P$3</definedName>
    <definedName name="CompGroup_GRS">Parameters!$AO$2:$AP$7</definedName>
    <definedName name="ConsolidationPerspective_I">Parameters!$A$27</definedName>
    <definedName name="ConsolidationPerspective_P">Parameters!$F$27</definedName>
    <definedName name="ConsolidationPerspective_T">Parameters!$E$27</definedName>
    <definedName name="ConsolidationPerspectiveExt_V">Parameters!$D$27</definedName>
    <definedName name="ConsoPerspectives_LocalList">OFFSET(LocalLists!$A$9,1,0,COUNTA(LocalLists!$I:$I)-1,0)</definedName>
    <definedName name="ContributionVersion_I">Parameters!$A$29</definedName>
    <definedName name="ContributionVersion_P">Parameters!$F$29</definedName>
    <definedName name="ContributionVersion_T">Parameters!$E$29</definedName>
    <definedName name="ContributionVersionExt_V">Parameters!$D$29</definedName>
    <definedName name="CounterCompany_I">Parameters!$A$35</definedName>
    <definedName name="CounterCompany_P">Parameters!$F$35</definedName>
    <definedName name="CounterCompany_T">Parameters!$E$35</definedName>
    <definedName name="CounterCompanyExt_V">Parameters!$D$35</definedName>
    <definedName name="CounterDimension_I">Parameters!$A$21</definedName>
    <definedName name="CounterDimension_P">Parameters!$F$21</definedName>
    <definedName name="CounterDimension_T">Parameters!$E$21</definedName>
    <definedName name="CounterDimensionExt_V">Parameters!$D$21</definedName>
    <definedName name="CP">OFFSET(LocalLists!$I$1,1,0,COUNTA(LocalLists!$I:$I)-1,1)</definedName>
    <definedName name="Cube_P">Parameters!$N$4</definedName>
    <definedName name="CubeAct_P">Parameters!$F$64</definedName>
    <definedName name="CubePrev_P">Parameters!$N$64</definedName>
    <definedName name="Currencies_UserForm_List">Parameters!$B$2:$B$3</definedName>
    <definedName name="Currency_I">Parameters!$A$44</definedName>
    <definedName name="Currency_P">Parameters!$F$25</definedName>
    <definedName name="Currency_T">Parameters!$E$44</definedName>
    <definedName name="CurrencyAndUnit_I">Parameters!$A$10</definedName>
    <definedName name="CurrencyAndUnit_P">Parameters!$F$10</definedName>
    <definedName name="CurrencyAndUnit_T">Parameters!$E$10</definedName>
    <definedName name="CurrencyExt_V">Parameters!$D$44</definedName>
    <definedName name="CurrencyInput_P">Parameters!$F$44</definedName>
    <definedName name="Dim1_I">Parameters!$A$20</definedName>
    <definedName name="Dim1_P">Parameters!$F$20</definedName>
    <definedName name="Dim1_T">Parameters!$E$20</definedName>
    <definedName name="Dim1Ext_V">Parameters!$D$20</definedName>
    <definedName name="Dim2_I">Parameters!$A$22</definedName>
    <definedName name="Dim2_P">Parameters!$F$22</definedName>
    <definedName name="Dim2_T">Parameters!$E$22</definedName>
    <definedName name="Dim2Ext_V">Parameters!$D$22</definedName>
    <definedName name="Dim3_GEO_LocalList">OFFSET(LocalLists!$H$1,1,0,COUNTA(LocalLists!$H:$H)-1,1)</definedName>
    <definedName name="Dim3_I">Parameters!$A$23</definedName>
    <definedName name="Dim3_P">Parameters!$F$23</definedName>
    <definedName name="Dim3_T">Parameters!$E$23</definedName>
    <definedName name="Dim3Ext_V">Parameters!$D$23</definedName>
    <definedName name="Dim4_I">Parameters!$A$24</definedName>
    <definedName name="Dim4_P">Parameters!$F$24</definedName>
    <definedName name="Dim4_T">Parameters!$E$24</definedName>
    <definedName name="Dim4Ext_V">Parameters!$D$24</definedName>
    <definedName name="EntitySelection">Parameters!$D$48:$M$51</definedName>
    <definedName name="Filler1_I">Parameters!$A$15</definedName>
    <definedName name="Filler1_P">Parameters!$F$15</definedName>
    <definedName name="Filler1_T">Parameters!$E$15</definedName>
    <definedName name="Filler1Ext_V">Parameters!$D$15</definedName>
    <definedName name="Filler2_I">Parameters!$A$16</definedName>
    <definedName name="Filler2_P">Parameters!$F$16</definedName>
    <definedName name="Filler2_T">Parameters!$E$16</definedName>
    <definedName name="Filler2Ext_V">Parameters!$D$16</definedName>
    <definedName name="Filler3_I">Parameters!$A$17</definedName>
    <definedName name="Filler3_P">Parameters!$F$17</definedName>
    <definedName name="Filler3_T">Parameters!$E$17</definedName>
    <definedName name="Filler3Ext_V">Parameters!$D$17</definedName>
    <definedName name="Forms_List">OFFSET(LocalLists!$U$1,1,0,COUNTA(LocalLists!$U:$U)-1,1)</definedName>
    <definedName name="FrozenCubeInd_I">Parameters!$A$4</definedName>
    <definedName name="FrozenCubeInd_P">Parameters!$F$4</definedName>
    <definedName name="FrozenCubeInd_T">Parameters!$E$4</definedName>
    <definedName name="JournalNumber_I">Parameters!$A$36</definedName>
    <definedName name="JournalNumber_P">Parameters!$F$36</definedName>
    <definedName name="JournalNumber_T">Parameters!$E$36</definedName>
    <definedName name="JournalNumberExt_V">Parameters!$D$36</definedName>
    <definedName name="LijstUnderlying">Parameters!$AB$2:$AB$19</definedName>
    <definedName name="LocalCurrency_P">Parameters!$F$7</definedName>
    <definedName name="LocalCurrency_T">Parameters!$E$7</definedName>
    <definedName name="Measure_I">Parameters!$A$37</definedName>
    <definedName name="Measure_P">Parameters!$F$37</definedName>
    <definedName name="Measure_T">Parameters!$E$37</definedName>
    <definedName name="MeasureExt_V">Parameters!$D$37</definedName>
    <definedName name="Measures_List">OFFSET(LocalLists!$B$1,1,0,COUNTA(LocalLists!$B:$B)-1,1)</definedName>
    <definedName name="OriginCompany_I">Parameters!$A$34</definedName>
    <definedName name="OriginCompany_P">Parameters!$F$34</definedName>
    <definedName name="OriginCompany_T">Parameters!$E$34</definedName>
    <definedName name="OriginCompanyExt_V">Parameters!$D$34</definedName>
    <definedName name="Period_P">Parameters!$F$69</definedName>
    <definedName name="PeriodDD_I">Parameters!$A$11</definedName>
    <definedName name="PeriodDD_P">Parameters!$F$11</definedName>
    <definedName name="Periods_LocalList">OFFSET(LocalLists!$M$1,1,0,COUNTA(LocalLists!$M:$M)-1,1)</definedName>
    <definedName name="PeriodScope_I">Parameters!$A$8</definedName>
    <definedName name="PeriodScope_P">Parameters!$F$8</definedName>
    <definedName name="PeriodScope_T">Parameters!$E$8</definedName>
    <definedName name="PeriodScopes_List">OFFSET(LocalLists!$A$1,1,0,COUNTA(LocalLists!$A:$A)-1,1)</definedName>
    <definedName name="_xlnm.Print_Area" localSheetId="4">'BU BELGIUM'!$A$1:$H$39</definedName>
    <definedName name="_xlnm.Print_Area" localSheetId="5">'BU CZECH REP'!$A$1:$H$39</definedName>
    <definedName name="_xlnm.Print_Area" localSheetId="6">'BU INTERNATIONAL MARKETS'!$A$1:$H$39</definedName>
    <definedName name="_xlnm.Print_Area" localSheetId="9">BULGARIA!$A$1:$H$39</definedName>
    <definedName name="_xlnm.Print_Area" localSheetId="11">'GROUP CENTRE'!$A$1:$H$44</definedName>
    <definedName name="_xlnm.Print_Area" localSheetId="7">HUNGARY!$A$1:$H$39</definedName>
    <definedName name="_xlnm.Print_Area" localSheetId="10">IRELAND!$A$1:$H$39</definedName>
    <definedName name="_xlnm.Print_Area" localSheetId="3">'KBC Group_PL'!$B$3:$M$81</definedName>
    <definedName name="_xlnm.Print_Area" localSheetId="12">'RISK Management'!$B$2:$E$92</definedName>
    <definedName name="_xlnm.Print_Area" localSheetId="8">SLOVAKIA!$A$1:$H$39</definedName>
    <definedName name="_xlnm.Print_Titles" localSheetId="4">'BU BELGIUM'!$A:$B,'BU BELGIUM'!$3:$3</definedName>
    <definedName name="_xlnm.Print_Titles" localSheetId="5">'BU CZECH REP'!$A:$B,'BU CZECH REP'!$3:$3</definedName>
    <definedName name="_xlnm.Print_Titles" localSheetId="6">'BU INTERNATIONAL MARKETS'!$A:$B,'BU INTERNATIONAL MARKETS'!$3:$3</definedName>
    <definedName name="_xlnm.Print_Titles" localSheetId="9">BULGARIA!$A:$B,BULGARIA!$3:$3</definedName>
    <definedName name="_xlnm.Print_Titles" localSheetId="11">'GROUP CENTRE'!$A:$B,'GROUP CENTRE'!$11:$11</definedName>
    <definedName name="_xlnm.Print_Titles" localSheetId="7">HUNGARY!$A:$B,HUNGARY!$3:$3</definedName>
    <definedName name="_xlnm.Print_Titles" localSheetId="10">IRELAND!$A:$B,IRELAND!$3:$3</definedName>
    <definedName name="_xlnm.Print_Titles" localSheetId="8">SLOVAKIA!$A:$B,SLOVAKIA!$3:$3</definedName>
    <definedName name="QESRun_P">Parameters!$F$58</definedName>
    <definedName name="QESRunInput_P">Parameters!$F$57</definedName>
    <definedName name="QESRunPrev_P">Parameters!$N$58</definedName>
    <definedName name="QESRunPrevInput_P">Parameters!$N$57</definedName>
    <definedName name="Quarter_P">Parameters!$F$60</definedName>
    <definedName name="QuarterPrev_P">Parameters!$N$60</definedName>
    <definedName name="ReportVersion_P">Parameters!$F$1</definedName>
    <definedName name="ReportVersion_V">"A1"</definedName>
    <definedName name="ROFactuality_P">[2]Parameters!$F$68</definedName>
    <definedName name="scenario">Parameters!$Q$16:$R$27</definedName>
    <definedName name="Server_I">Parameters!$A$3</definedName>
    <definedName name="Server_P">Parameters!$F$3</definedName>
    <definedName name="Server_T">Parameters!$E$3</definedName>
    <definedName name="ServerCube">Parameters!$AH$1:$AI$9</definedName>
    <definedName name="SheetsWithHiddenAnchor_List">OFFSET(LocalLists!$O$1,1,0,COUNTA(LocalLists!$O:$O)-1,1)</definedName>
    <definedName name="SubgroupSelection">Parameters!$T$1:$V$10</definedName>
    <definedName name="TM1User_P">Parameters!$F$2</definedName>
    <definedName name="TobecopiedSheets_List">OFFSET(LocalLists!$N$1,1,0,COUNTA(LocalLists!$N:$N)-1,1)</definedName>
    <definedName name="TobecopiedSheets_LocalList">OFFSET([3]LocalLists!$N$1,1,0,COUNTA([3]LocalLists!$N:$N)-1,1)</definedName>
    <definedName name="TransactionCurrency_I">Parameters!$A$26</definedName>
    <definedName name="TransactionCurrency_P">Parameters!$F$26</definedName>
    <definedName name="TransactionCurrency_T">Parameters!$E$26</definedName>
    <definedName name="TransactionCurrencyExt_V">Parameters!$D$26</definedName>
    <definedName name="TrueFalse_List">LocalLists!$E$2:$E$3</definedName>
    <definedName name="UnitNumber_I">Parameters!$A$9</definedName>
    <definedName name="UnitNumber_P">Parameters!$F$9</definedName>
    <definedName name="UnitNumber_T">Parameters!$E$9</definedName>
    <definedName name="UnitsNumber_List">OFFSET(LocalLists!$D$1,1,0,COUNTA(LocalLists!$D:$D)-1,1)</definedName>
    <definedName name="UnitsNumber_LocalList">OFFSET([3]LocalLists!$D$1,1,0,COUNTA([3]LocalLists!$D:$D)-1,1)</definedName>
    <definedName name="UnitsText_List">OFFSET(LocalLists!$C$1,1,0,COUNTA(LocalLists!$C:$C)-1,1)</definedName>
    <definedName name="UnitsText_LocalList">OFFSET([3]LocalLists!$C$1,1,0,COUNTA([3]LocalLists!$C:$C)-1,1)</definedName>
    <definedName name="UnitText_I">Parameters!$A$45</definedName>
    <definedName name="UnitText_P">Parameters!$F$45</definedName>
    <definedName name="UnitText_T">Parameters!$E$45</definedName>
    <definedName name="Version_P">Parameters!$F$62</definedName>
    <definedName name="VersionPrev_P">Parameters!$N$62</definedName>
  </definedNames>
  <calcPr calcId="152511" calcMode="manual" calcCompleted="0" calcOnSave="0"/>
  <fileRecoveryPr autoRecover="0"/>
</workbook>
</file>

<file path=xl/calcChain.xml><?xml version="1.0" encoding="utf-8"?>
<calcChain xmlns="http://schemas.openxmlformats.org/spreadsheetml/2006/main">
  <c r="L50" i="59" l="1"/>
  <c r="F14" i="59"/>
  <c r="F25" i="59"/>
  <c r="F58" i="59"/>
  <c r="F31" i="59"/>
  <c r="D48" i="59"/>
  <c r="D49" i="59"/>
  <c r="D50" i="59"/>
  <c r="F9" i="59"/>
  <c r="D30" i="59"/>
  <c r="N64" i="59"/>
  <c r="F64" i="59"/>
  <c r="N58" i="59"/>
  <c r="D18" i="59"/>
  <c r="F18" i="59"/>
  <c r="L48" i="59"/>
  <c r="M49" i="59"/>
  <c r="L49" i="59"/>
  <c r="D51" i="59"/>
  <c r="M51" i="59"/>
  <c r="H51" i="59"/>
  <c r="G51" i="59"/>
  <c r="M50" i="59"/>
  <c r="H50" i="59"/>
  <c r="H49" i="59"/>
  <c r="H48" i="59"/>
  <c r="D23" i="59"/>
  <c r="F10" i="59"/>
  <c r="D32" i="59"/>
  <c r="D22" i="59"/>
  <c r="D24" i="59"/>
  <c r="N28" i="59"/>
  <c r="D28" i="59"/>
  <c r="D37" i="59"/>
  <c r="D44" i="59"/>
  <c r="A37" i="59"/>
  <c r="D36" i="59"/>
  <c r="D35" i="59"/>
  <c r="D34" i="59"/>
  <c r="D31" i="59"/>
  <c r="D29" i="59"/>
  <c r="D27" i="59"/>
  <c r="D26" i="59"/>
  <c r="D21" i="59"/>
  <c r="D20" i="59"/>
  <c r="D17" i="59"/>
  <c r="D16" i="59"/>
  <c r="D15" i="59"/>
  <c r="D14" i="59"/>
  <c r="A14" i="59"/>
  <c r="A11" i="59"/>
  <c r="A10" i="59"/>
  <c r="N9" i="59"/>
  <c r="A9" i="59"/>
  <c r="F11" i="59"/>
  <c r="F24" i="59"/>
  <c r="F28" i="59"/>
  <c r="F36" i="59"/>
  <c r="H8" i="60"/>
  <c r="B2" i="60"/>
  <c r="F7" i="59"/>
  <c r="F2" i="59"/>
  <c r="F27" i="59"/>
  <c r="F35" i="59"/>
  <c r="G49" i="59"/>
  <c r="H5" i="60"/>
  <c r="F30" i="59"/>
  <c r="F29" i="59"/>
  <c r="G50" i="59"/>
  <c r="G48" i="59"/>
  <c r="H3" i="60"/>
  <c r="A7" i="59"/>
  <c r="H4" i="60"/>
  <c r="H9" i="60"/>
  <c r="F22" i="59"/>
  <c r="G18" i="59"/>
  <c r="F6" i="59"/>
  <c r="F20" i="59"/>
  <c r="F26" i="59"/>
  <c r="F34" i="59"/>
  <c r="F48" i="59"/>
  <c r="H6" i="60"/>
  <c r="F37" i="59"/>
  <c r="H7" i="60"/>
  <c r="A6" i="59"/>
  <c r="M48" i="59" l="1"/>
  <c r="B3" i="59"/>
</calcChain>
</file>

<file path=xl/sharedStrings.xml><?xml version="1.0" encoding="utf-8"?>
<sst xmlns="http://schemas.openxmlformats.org/spreadsheetml/2006/main" count="1114" uniqueCount="642">
  <si>
    <t>Account</t>
  </si>
  <si>
    <t>Currency</t>
  </si>
  <si>
    <t>Closing Version</t>
  </si>
  <si>
    <t>Contribution Version</t>
  </si>
  <si>
    <t>Actuality</t>
  </si>
  <si>
    <t>Company</t>
  </si>
  <si>
    <t>Thousands</t>
  </si>
  <si>
    <t>Unit</t>
  </si>
  <si>
    <t>CT C1</t>
  </si>
  <si>
    <t>CT CL</t>
  </si>
  <si>
    <t>Base Cube</t>
  </si>
  <si>
    <t>Development Information</t>
  </si>
  <si>
    <t>Version Nr</t>
  </si>
  <si>
    <t>Version Date</t>
  </si>
  <si>
    <t>Developer</t>
  </si>
  <si>
    <t>Dim 2</t>
  </si>
  <si>
    <t>Dim 3</t>
  </si>
  <si>
    <t>Dim 4</t>
  </si>
  <si>
    <t>Q</t>
  </si>
  <si>
    <t>Used Value ( _P )</t>
  </si>
  <si>
    <t>Company Grouping</t>
  </si>
  <si>
    <t>Dim1</t>
  </si>
  <si>
    <t>Measure</t>
  </si>
  <si>
    <t>Filler 1</t>
  </si>
  <si>
    <t>Filler 2</t>
  </si>
  <si>
    <t>Filler 3</t>
  </si>
  <si>
    <t>Counter Dimension</t>
  </si>
  <si>
    <t>Transaction Currency</t>
  </si>
  <si>
    <t>Consolidation Perspective</t>
  </si>
  <si>
    <t>Origin Company</t>
  </si>
  <si>
    <t>Counter Company</t>
  </si>
  <si>
    <t>Journal Number</t>
  </si>
  <si>
    <t>Currency and Units</t>
  </si>
  <si>
    <t>CT CB</t>
  </si>
  <si>
    <t>M</t>
  </si>
  <si>
    <t>Y</t>
  </si>
  <si>
    <t>Frozen Cube Indicator</t>
  </si>
  <si>
    <t>Period Scope</t>
  </si>
  <si>
    <t>Server</t>
  </si>
  <si>
    <t>HiddenAnchor</t>
  </si>
  <si>
    <t>P1 Bank</t>
  </si>
  <si>
    <t>P1 Insurance</t>
  </si>
  <si>
    <t>CL KBL</t>
  </si>
  <si>
    <t>Period in DD format</t>
  </si>
  <si>
    <t>Units</t>
  </si>
  <si>
    <t>Millions</t>
  </si>
  <si>
    <t>PeriodScopes_List</t>
  </si>
  <si>
    <t>UnitsText_List</t>
  </si>
  <si>
    <t>UnitsNumber_List</t>
  </si>
  <si>
    <t>TobecopiedSheets_List
(REVERSE order)</t>
  </si>
  <si>
    <t>201204</t>
  </si>
  <si>
    <t>AC</t>
  </si>
  <si>
    <t>201203</t>
  </si>
  <si>
    <t>201202</t>
  </si>
  <si>
    <t>201201</t>
  </si>
  <si>
    <t>201112</t>
  </si>
  <si>
    <t>201111</t>
  </si>
  <si>
    <t>201110</t>
  </si>
  <si>
    <t>201109</t>
  </si>
  <si>
    <t>201108</t>
  </si>
  <si>
    <t>201107</t>
  </si>
  <si>
    <t>201106</t>
  </si>
  <si>
    <t>201105</t>
  </si>
  <si>
    <t>201104</t>
  </si>
  <si>
    <t>201103</t>
  </si>
  <si>
    <t>201102</t>
  </si>
  <si>
    <t>201101</t>
  </si>
  <si>
    <t>201012</t>
  </si>
  <si>
    <t>Input Value (_I )</t>
  </si>
  <si>
    <t>EUR</t>
  </si>
  <si>
    <t>CL GHQ1</t>
  </si>
  <si>
    <t>CO LEGL</t>
  </si>
  <si>
    <t>TM1 Name (with server)  (_ExtV)</t>
  </si>
  <si>
    <t>Name Used in Titles</t>
  </si>
  <si>
    <t>Company Name</t>
  </si>
  <si>
    <t>Local Currency</t>
  </si>
  <si>
    <t>Measures_List</t>
  </si>
  <si>
    <t>SheetsWithHiddenAnchor_List</t>
  </si>
  <si>
    <t>GEO Total</t>
  </si>
  <si>
    <t>CO BASE</t>
  </si>
  <si>
    <t>CL GHQ2</t>
  </si>
  <si>
    <t>CL GHQL</t>
  </si>
  <si>
    <t>CT C2</t>
  </si>
  <si>
    <t>CL GSUL</t>
  </si>
  <si>
    <t>CL GSU1</t>
  </si>
  <si>
    <t>CL GSU2</t>
  </si>
  <si>
    <t>CL REPO</t>
  </si>
  <si>
    <t>Total_P060_CompanyGrouping</t>
  </si>
  <si>
    <t>Total_P060_Dimension 1</t>
  </si>
  <si>
    <t>Total_P060_Counter Dimension</t>
  </si>
  <si>
    <t>Total_P060_Dimension 2</t>
  </si>
  <si>
    <t>Total_P060_Dimension 3</t>
  </si>
  <si>
    <t>Total_P060_Dimension 4</t>
  </si>
  <si>
    <t>Total_P060_Transaction Currency</t>
  </si>
  <si>
    <t>Total_P060_Account</t>
  </si>
  <si>
    <t>Total_P060_Origin Company</t>
  </si>
  <si>
    <t>Total_P060_Counter Company</t>
  </si>
  <si>
    <t>Total_P060_Journal Number</t>
  </si>
  <si>
    <t>Not Applicable</t>
  </si>
  <si>
    <t>FAP2</t>
  </si>
  <si>
    <t>Parameters</t>
  </si>
  <si>
    <t>0001</t>
  </si>
  <si>
    <t>KBC - GRS Team</t>
  </si>
  <si>
    <t>Currencies_UserForm_List</t>
  </si>
  <si>
    <t>Report Version</t>
  </si>
  <si>
    <t>Version 2.1</t>
  </si>
  <si>
    <t>&lt;==  Hardcoded  EUR</t>
  </si>
  <si>
    <t xml:space="preserve">TM1 User </t>
  </si>
  <si>
    <t>TrueFalse_List</t>
  </si>
  <si>
    <t>CompaniesPeriodDependent_LocalList</t>
  </si>
  <si>
    <t>CompanyGroupingsPeriodDependent_LocalList</t>
  </si>
  <si>
    <t>Dim3_GEO_LocalList</t>
  </si>
  <si>
    <t>ClosingVersions_LocalList</t>
  </si>
  <si>
    <t>ContributionVersions_LocalList</t>
  </si>
  <si>
    <t>Actualities_LocalList</t>
  </si>
  <si>
    <t>Periods_LocalList</t>
  </si>
  <si>
    <t>201208</t>
  </si>
  <si>
    <t>Transaction YTD</t>
  </si>
  <si>
    <t>ADB</t>
  </si>
  <si>
    <t>201207</t>
  </si>
  <si>
    <t>Monthly</t>
  </si>
  <si>
    <t>AM</t>
  </si>
  <si>
    <t>201206</t>
  </si>
  <si>
    <t>BANK</t>
  </si>
  <si>
    <t>201205</t>
  </si>
  <si>
    <t>CSOB</t>
  </si>
  <si>
    <t>CSOS</t>
  </si>
  <si>
    <t>DZI</t>
  </si>
  <si>
    <t>FP</t>
  </si>
  <si>
    <t>INSU</t>
  </si>
  <si>
    <t>LEAS</t>
  </si>
  <si>
    <t>KB</t>
  </si>
  <si>
    <t>KBL</t>
  </si>
  <si>
    <t>SEC</t>
  </si>
  <si>
    <t>TEC</t>
  </si>
  <si>
    <t>WART</t>
  </si>
  <si>
    <t>Template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</si>
  <si>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</si>
  <si>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</si>
  <si>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</si>
  <si>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</si>
  <si>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</si>
  <si>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</si>
  <si>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</si>
  <si>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</si>
  <si>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</si>
  <si>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</si>
  <si>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</si>
  <si>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</si>
  <si>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</si>
  <si>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</si>
  <si>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</si>
  <si>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</si>
  <si>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P1 Holding</t>
  </si>
  <si>
    <t>P1 Dummy</t>
  </si>
  <si>
    <t>CL Antwerpse Diamantbank</t>
  </si>
  <si>
    <t>CL Asset Management</t>
  </si>
  <si>
    <t>CL CSOB CZ</t>
  </si>
  <si>
    <t>CL CSOB SR</t>
  </si>
  <si>
    <t>CL DZI</t>
  </si>
  <si>
    <t>CL Financial Products</t>
  </si>
  <si>
    <t>CL Kredyt Bank</t>
  </si>
  <si>
    <t>CL Lease</t>
  </si>
  <si>
    <t>CL Securities</t>
  </si>
  <si>
    <t>CL Warta</t>
  </si>
  <si>
    <t>CB-BEL</t>
  </si>
  <si>
    <t>CB-CEE</t>
  </si>
  <si>
    <t>CB-GRP</t>
  </si>
  <si>
    <t>CB-MEB</t>
  </si>
  <si>
    <t>CB-BEL Banking</t>
  </si>
  <si>
    <t>CB-CEE Banking</t>
  </si>
  <si>
    <t>CB-GRP Banking</t>
  </si>
  <si>
    <t>CB-MEB Banking</t>
  </si>
  <si>
    <t>CB-BEL Insurance</t>
  </si>
  <si>
    <t>CB-CEE Insurance</t>
  </si>
  <si>
    <t>CB-GRP Insurance</t>
  </si>
  <si>
    <t>CB-MEB Insurance</t>
  </si>
  <si>
    <t>CB-BUL</t>
  </si>
  <si>
    <t>CB-BDI</t>
  </si>
  <si>
    <t>CB-CCR</t>
  </si>
  <si>
    <t>CB-CDI</t>
  </si>
  <si>
    <t>CB-CEO</t>
  </si>
  <si>
    <t>CB-COB</t>
  </si>
  <si>
    <t>CB-CSR</t>
  </si>
  <si>
    <t>CB-CZR</t>
  </si>
  <si>
    <t>CB-DIV</t>
  </si>
  <si>
    <t>CB-DZI</t>
  </si>
  <si>
    <t>CB-EDI</t>
  </si>
  <si>
    <t>CB-FIN</t>
  </si>
  <si>
    <t>CB-FPR</t>
  </si>
  <si>
    <t>CB-GRI</t>
  </si>
  <si>
    <t>CB-HUN</t>
  </si>
  <si>
    <t>CB-ICO</t>
  </si>
  <si>
    <t>CB-INB</t>
  </si>
  <si>
    <t>CB-KBP</t>
  </si>
  <si>
    <t>CB-MDI</t>
  </si>
  <si>
    <t>CB-OTH</t>
  </si>
  <si>
    <t>CB-POL</t>
  </si>
  <si>
    <t>CB-PRI</t>
  </si>
  <si>
    <t>CB-REA</t>
  </si>
  <si>
    <t>CB-RUS</t>
  </si>
  <si>
    <t>CB-SEC</t>
  </si>
  <si>
    <t>CB-SUR</t>
  </si>
  <si>
    <t>CB-WAR</t>
  </si>
  <si>
    <t>KBC</t>
  </si>
  <si>
    <t>ConsoPerspectives_LocalList</t>
  </si>
  <si>
    <t>GRS</t>
  </si>
  <si>
    <t>3.2</t>
  </si>
  <si>
    <t>2012-09</t>
  </si>
  <si>
    <t>&lt;== If Local Currency (_P !) &lt;&gt; "EUR" 
      then  Local Currency</t>
  </si>
  <si>
    <t>Company Grouping Indicator</t>
  </si>
  <si>
    <t>CompaniesC1_LocalList</t>
  </si>
  <si>
    <t>CompaniesC2_LocalList</t>
  </si>
  <si>
    <t>CompaniesCL_LocalList</t>
  </si>
  <si>
    <t>CompaniesCB_LocalList</t>
  </si>
  <si>
    <t>CP BEL</t>
  </si>
  <si>
    <t>CP AMBEL</t>
  </si>
  <si>
    <t>0001BE</t>
  </si>
  <si>
    <t>1090BE</t>
  </si>
  <si>
    <t>0003BE</t>
  </si>
  <si>
    <t>CP DZI</t>
  </si>
  <si>
    <t>CP GRP RE</t>
  </si>
  <si>
    <t>CP LEASBEL</t>
  </si>
  <si>
    <t>CP CZR</t>
  </si>
  <si>
    <t>CP CCR</t>
  </si>
  <si>
    <t>CP IMA</t>
  </si>
  <si>
    <t>CP SLR</t>
  </si>
  <si>
    <t>CP CSR</t>
  </si>
  <si>
    <t>CP HUN</t>
  </si>
  <si>
    <t>CP BUL</t>
  </si>
  <si>
    <t>CP IRL</t>
  </si>
  <si>
    <t>CP Other</t>
  </si>
  <si>
    <t>CP GRP</t>
  </si>
  <si>
    <t>0020</t>
  </si>
  <si>
    <t>0007</t>
  </si>
  <si>
    <t>CP KBP</t>
  </si>
  <si>
    <t>1090OT</t>
  </si>
  <si>
    <t>CP ADB</t>
  </si>
  <si>
    <t>CP PRE</t>
  </si>
  <si>
    <t>BU</t>
  </si>
  <si>
    <t>Type of report</t>
  </si>
  <si>
    <t>Subgroup Selection</t>
  </si>
  <si>
    <t>BU/country Selection</t>
  </si>
  <si>
    <t>BA BEL</t>
  </si>
  <si>
    <t>Total_P060_Company</t>
  </si>
  <si>
    <t>Subgroup</t>
  </si>
  <si>
    <t>CP REA</t>
  </si>
  <si>
    <t>CP FIN</t>
  </si>
  <si>
    <t>CP FP</t>
  </si>
  <si>
    <t>CP WAR</t>
  </si>
  <si>
    <t>BA CZR</t>
  </si>
  <si>
    <t>BA IMA</t>
  </si>
  <si>
    <t>BA SLR</t>
  </si>
  <si>
    <t>BA HUN</t>
  </si>
  <si>
    <t>BA BUL</t>
  </si>
  <si>
    <t>BA IRL</t>
  </si>
  <si>
    <t>BA Other</t>
  </si>
  <si>
    <t>BA GRP</t>
  </si>
  <si>
    <t>BA REA</t>
  </si>
  <si>
    <t>BA GRP RE</t>
  </si>
  <si>
    <t>BA FIN</t>
  </si>
  <si>
    <t>BA PRE</t>
  </si>
  <si>
    <t>0003</t>
  </si>
  <si>
    <t>1090</t>
  </si>
  <si>
    <t>Lijst met underlying</t>
  </si>
  <si>
    <t>0001AL</t>
  </si>
  <si>
    <t>0003AL</t>
  </si>
  <si>
    <t>0001AT</t>
  </si>
  <si>
    <t>0001DV</t>
  </si>
  <si>
    <t>0530</t>
  </si>
  <si>
    <t>0036</t>
  </si>
  <si>
    <t>0003DV</t>
  </si>
  <si>
    <t>0040_A</t>
  </si>
  <si>
    <t>0262</t>
  </si>
  <si>
    <t>CP GRP INSURANCE</t>
  </si>
  <si>
    <t>CP LEASGRP</t>
  </si>
  <si>
    <t>-</t>
  </si>
  <si>
    <t>EN_LONG</t>
  </si>
  <si>
    <t>Attribname_P ------------------------&gt;</t>
  </si>
  <si>
    <t>I1</t>
  </si>
  <si>
    <t>I2</t>
  </si>
  <si>
    <t>I3</t>
  </si>
  <si>
    <t>Total</t>
  </si>
  <si>
    <t>Input</t>
  </si>
  <si>
    <t>Correction</t>
  </si>
  <si>
    <t>How To Use this workbook.</t>
  </si>
  <si>
    <t>Quarter</t>
  </si>
  <si>
    <t>Q1</t>
  </si>
  <si>
    <t>Q2</t>
  </si>
  <si>
    <t>Q3</t>
  </si>
  <si>
    <t>Q4</t>
  </si>
  <si>
    <t>03</t>
  </si>
  <si>
    <t>06</t>
  </si>
  <si>
    <t>09</t>
  </si>
  <si>
    <t>12</t>
  </si>
  <si>
    <t>E1</t>
  </si>
  <si>
    <t>E2</t>
  </si>
  <si>
    <t>QES16</t>
  </si>
  <si>
    <t>Estimate</t>
  </si>
  <si>
    <t>GRSD</t>
  </si>
  <si>
    <t>LC</t>
  </si>
  <si>
    <t>0719</t>
  </si>
  <si>
    <t>Operating expenses</t>
  </si>
  <si>
    <t>Impairment</t>
  </si>
  <si>
    <t>Single Company Selection</t>
  </si>
  <si>
    <t>Total_p060_companygrouping</t>
  </si>
  <si>
    <t xml:space="preserve">Reference period </t>
  </si>
  <si>
    <t>(Comparison of Current Estimate with APC is already included)</t>
  </si>
  <si>
    <t>AC Clone</t>
  </si>
  <si>
    <t>Run QES/ROFO</t>
  </si>
  <si>
    <t>GRS_Clone</t>
  </si>
  <si>
    <t>Quarter Estimate Parameters : Actuality</t>
  </si>
  <si>
    <t>Current Actuality</t>
  </si>
  <si>
    <t>Previous actuality</t>
  </si>
  <si>
    <t>Period</t>
  </si>
  <si>
    <t>0048</t>
  </si>
  <si>
    <t>1018</t>
  </si>
  <si>
    <t>1089</t>
  </si>
  <si>
    <t>0053</t>
  </si>
  <si>
    <t>0013</t>
  </si>
  <si>
    <t>GRS:P060_GRS</t>
  </si>
  <si>
    <t>GRS:P060_GRS_Clone</t>
  </si>
  <si>
    <t>Run QES/ROFO input</t>
  </si>
  <si>
    <t>P&amp;L per company or BU - Please log on to the GRS server</t>
  </si>
  <si>
    <t>in millions of EUR</t>
  </si>
  <si>
    <t>Impairment on available-for-sale assets</t>
  </si>
  <si>
    <t>Impairment on goodwill</t>
  </si>
  <si>
    <t>Banking</t>
  </si>
  <si>
    <t>Insurance</t>
  </si>
  <si>
    <t>Group</t>
  </si>
  <si>
    <t>Allocated capital (end of period)</t>
  </si>
  <si>
    <t>1Q2016</t>
  </si>
  <si>
    <t>2Q2016</t>
  </si>
  <si>
    <t>3Q2016</t>
  </si>
  <si>
    <t>4Q2016</t>
  </si>
  <si>
    <t>Net interest income</t>
  </si>
  <si>
    <t>Non-life insurance (before reinsurance)</t>
  </si>
  <si>
    <t>Earned premiums</t>
  </si>
  <si>
    <t>Technical charges</t>
  </si>
  <si>
    <t>Life insurance (before reinsurance)</t>
  </si>
  <si>
    <t>Ceded reinsurance result</t>
  </si>
  <si>
    <t>Dividend income</t>
  </si>
  <si>
    <t>Net realised result from available-for-sale assets</t>
  </si>
  <si>
    <t>Net fee and commission income</t>
  </si>
  <si>
    <t>Other net income</t>
  </si>
  <si>
    <t>Total income</t>
  </si>
  <si>
    <t>Result before tax</t>
  </si>
  <si>
    <t>Income tax expense</t>
  </si>
  <si>
    <t>Result after tax</t>
  </si>
  <si>
    <t>Return on allocated capital (ROAC)</t>
  </si>
  <si>
    <t>Cost/income ratio, banking</t>
  </si>
  <si>
    <t>Combined ratio, non-life insurance</t>
  </si>
  <si>
    <t>Net interest margin, banking</t>
  </si>
  <si>
    <t>Attributable to equity holders of the parent</t>
  </si>
  <si>
    <t>Capital and treasury management-related costs</t>
  </si>
  <si>
    <t>Costs related to the holding of participations</t>
  </si>
  <si>
    <t>Total net result for the Group Centre</t>
  </si>
  <si>
    <t>Operating expenses of group activities</t>
  </si>
  <si>
    <t>Other items</t>
  </si>
  <si>
    <t>Results of remaining companies earmarked for divestment or in run-down</t>
  </si>
  <si>
    <t>Risk-weighted assets, insurance (end of period, Basel II Danish compromise)</t>
  </si>
  <si>
    <t>Required capital, insurance (end of period, Solv.II as of ’16)</t>
  </si>
  <si>
    <t>Required capital, insurance (Solv.II as of ’16)</t>
  </si>
  <si>
    <t>Risk-weighted assets, banking (end of period, Basel III, fully loaded as of ‘16)</t>
  </si>
  <si>
    <t>KBC GROUP</t>
  </si>
  <si>
    <t>FY2016</t>
  </si>
  <si>
    <t xml:space="preserve">     Belgium</t>
  </si>
  <si>
    <t xml:space="preserve">     Czech Republic</t>
  </si>
  <si>
    <t xml:space="preserve">     International Markets</t>
  </si>
  <si>
    <t xml:space="preserve">     Group Centre</t>
  </si>
  <si>
    <t>Parent shareholders’ equity per share (in EUR, end of period)</t>
  </si>
  <si>
    <t>KBC Group (in millions of EUR)</t>
  </si>
  <si>
    <t>Share in results of associated companies and joint ventures</t>
  </si>
  <si>
    <t>Key consolidated balance sheet figures</t>
  </si>
  <si>
    <t>Total assets</t>
  </si>
  <si>
    <t>Loans and advances to customers</t>
  </si>
  <si>
    <t>Securities (equity and debt instruments)</t>
  </si>
  <si>
    <t>Deposits from customers and debt certificates</t>
  </si>
  <si>
    <t>Technical provisions, before reinsurance</t>
  </si>
  <si>
    <t>Liabilities under investment contracts, insurance</t>
  </si>
  <si>
    <t>Parent shareholders’ equity</t>
  </si>
  <si>
    <t>Selected ratios for the KBC group (consolidated)</t>
  </si>
  <si>
    <t xml:space="preserve">Profitability and efficiency </t>
  </si>
  <si>
    <t xml:space="preserve">Return on equity  </t>
  </si>
  <si>
    <t>Solvency</t>
  </si>
  <si>
    <t>Common equity ratio according to FICOD method (fully loaded)</t>
  </si>
  <si>
    <t>Leverage ratio according to Basel III (fully loaded)</t>
  </si>
  <si>
    <t>Credit risk</t>
  </si>
  <si>
    <t>Credit cost ratio</t>
  </si>
  <si>
    <t xml:space="preserve">Impaired loans ratio     </t>
  </si>
  <si>
    <t xml:space="preserve">     for loans more than 90 days overdue</t>
  </si>
  <si>
    <t>Liquidity</t>
  </si>
  <si>
    <t xml:space="preserve"> Net stable funding ratio (NSFR)</t>
  </si>
  <si>
    <t xml:space="preserve"> Liquidity coverage ratio (LCR)</t>
  </si>
  <si>
    <t xml:space="preserve">Credit risk: loan portfolio overview </t>
  </si>
  <si>
    <t>Total loan portfolio (in billions of EUR)</t>
  </si>
  <si>
    <t>Amount granted</t>
  </si>
  <si>
    <t xml:space="preserve">Total loan portfolio, by business unit (as a % of the portfolio of credit outstanding) </t>
  </si>
  <si>
    <t>Belgium</t>
  </si>
  <si>
    <t>Czech Republic</t>
  </si>
  <si>
    <t>International Markets</t>
  </si>
  <si>
    <t>Group Centre</t>
  </si>
  <si>
    <t>Total outstanding loan portfolio sector breakdown</t>
  </si>
  <si>
    <t>Private persons</t>
  </si>
  <si>
    <t>Finance and insurance</t>
  </si>
  <si>
    <t>Authorities</t>
  </si>
  <si>
    <t>Corporates</t>
  </si>
  <si>
    <t xml:space="preserve">   services</t>
  </si>
  <si>
    <t xml:space="preserve">   distribution</t>
  </si>
  <si>
    <t xml:space="preserve">   real estate</t>
  </si>
  <si>
    <t xml:space="preserve">   building &amp; construction</t>
  </si>
  <si>
    <t xml:space="preserve">   agriculture, farming, fishing</t>
  </si>
  <si>
    <t xml:space="preserve">   automotive</t>
  </si>
  <si>
    <t xml:space="preserve">   electricity</t>
  </si>
  <si>
    <t xml:space="preserve">   food producers</t>
  </si>
  <si>
    <t xml:space="preserve">   metals</t>
  </si>
  <si>
    <t xml:space="preserve">   shipping</t>
  </si>
  <si>
    <t xml:space="preserve">   machinery &amp; heavy equipment</t>
  </si>
  <si>
    <t xml:space="preserve">   chemicals</t>
  </si>
  <si>
    <t xml:space="preserve">   traders</t>
  </si>
  <si>
    <t xml:space="preserve">   hotels, bars &amp; restaurants</t>
  </si>
  <si>
    <t xml:space="preserve">   oil, gas &amp; other fuels</t>
  </si>
  <si>
    <t xml:space="preserve">   electrotechnics</t>
  </si>
  <si>
    <t>Total outstanding loan portfolio geographical breakdown</t>
  </si>
  <si>
    <t>Home countries</t>
  </si>
  <si>
    <t>Ireland</t>
  </si>
  <si>
    <t>Slovakia</t>
  </si>
  <si>
    <t>Hungary</t>
  </si>
  <si>
    <t>Bulgaria</t>
  </si>
  <si>
    <t>Rest of Western Europe</t>
  </si>
  <si>
    <t xml:space="preserve">   France</t>
  </si>
  <si>
    <t xml:space="preserve">   Netherlands</t>
  </si>
  <si>
    <t xml:space="preserve">   Great Britain</t>
  </si>
  <si>
    <t xml:space="preserve">   Spain</t>
  </si>
  <si>
    <t xml:space="preserve">   Luxemburg</t>
  </si>
  <si>
    <t xml:space="preserve">   Germany</t>
  </si>
  <si>
    <t xml:space="preserve">   other</t>
  </si>
  <si>
    <t>Rest of Central Europe</t>
  </si>
  <si>
    <t xml:space="preserve">   Russia</t>
  </si>
  <si>
    <t>North America</t>
  </si>
  <si>
    <t xml:space="preserve">   USA</t>
  </si>
  <si>
    <t xml:space="preserve">   Canada</t>
  </si>
  <si>
    <t>Asia</t>
  </si>
  <si>
    <t xml:space="preserve">   Hong Kong</t>
  </si>
  <si>
    <t xml:space="preserve">   Singapore</t>
  </si>
  <si>
    <t>Rest of the world</t>
  </si>
  <si>
    <t>Impaired loans (in millions of EUR or %)</t>
  </si>
  <si>
    <t>Amount outstanding</t>
  </si>
  <si>
    <t xml:space="preserve">     of which: more than 90 days past due</t>
  </si>
  <si>
    <t>Ratio of impaired loans, per business unit</t>
  </si>
  <si>
    <t xml:space="preserve">     Total</t>
  </si>
  <si>
    <t xml:space="preserve">          of which: more than 90 days past due</t>
  </si>
  <si>
    <t>Specific loan loss impairments (in millions of EUR) and Cover ratio (%)</t>
  </si>
  <si>
    <t>Specific loan loss impairments</t>
  </si>
  <si>
    <t>Cover ratio of impaired loans</t>
  </si>
  <si>
    <t xml:space="preserve">     Specific loan loss impairments / impaired loans</t>
  </si>
  <si>
    <t>Cover ratio of impaired loans, mortgage loans excluded</t>
  </si>
  <si>
    <t xml:space="preserve">     Specific loan loss impairments  / impaired loans, mortgage loans excluded</t>
  </si>
  <si>
    <t>Credit cost, by business unit (%)</t>
  </si>
  <si>
    <t xml:space="preserve">          Slovakia</t>
  </si>
  <si>
    <t xml:space="preserve">          Hungary</t>
  </si>
  <si>
    <t xml:space="preserve">          Bulgaria</t>
  </si>
  <si>
    <t xml:space="preserve">          Ireland</t>
  </si>
  <si>
    <t xml:space="preserve">     Group Centre </t>
  </si>
  <si>
    <t>1Q2017</t>
  </si>
  <si>
    <t>Overview KBC Group (consolidated, IFRS)</t>
  </si>
  <si>
    <t>Net result (in millions of EUR)</t>
  </si>
  <si>
    <t>Basic earnings per share (in EUR)</t>
  </si>
  <si>
    <t>1.47</t>
  </si>
  <si>
    <t>1.61</t>
  </si>
  <si>
    <t>0.91</t>
  </si>
  <si>
    <t>Breakdown of the net result by business unit (in millions of EUR)</t>
  </si>
  <si>
    <t>39.4</t>
  </si>
  <si>
    <t>38.1</t>
  </si>
  <si>
    <t xml:space="preserve">   </t>
  </si>
  <si>
    <t>88.2%</t>
  </si>
  <si>
    <t>56.8%</t>
  </si>
  <si>
    <t>14.0%</t>
  </si>
  <si>
    <t>8.9%</t>
  </si>
  <si>
    <t>4.8%</t>
  </si>
  <si>
    <t>3.1%</t>
  </si>
  <si>
    <t>0.6%</t>
  </si>
  <si>
    <t>87.7%</t>
  </si>
  <si>
    <t>56.3%</t>
  </si>
  <si>
    <t>14.3%</t>
  </si>
  <si>
    <t>8.6%</t>
  </si>
  <si>
    <t>7.3%</t>
  </si>
  <si>
    <t>1.8%</t>
  </si>
  <si>
    <t>1.7%</t>
  </si>
  <si>
    <t>1.1%</t>
  </si>
  <si>
    <t>0.4%</t>
  </si>
  <si>
    <t>1.0%</t>
  </si>
  <si>
    <t>7.8%</t>
  </si>
  <si>
    <t>1.9%</t>
  </si>
  <si>
    <t>1.2%</t>
  </si>
  <si>
    <t>0.5%</t>
  </si>
  <si>
    <t>0.1%</t>
  </si>
  <si>
    <t>1.6%</t>
  </si>
  <si>
    <t>1.4%</t>
  </si>
  <si>
    <t>0.2%</t>
  </si>
  <si>
    <t>1.3%</t>
  </si>
  <si>
    <t>0.3%</t>
  </si>
  <si>
    <t>0.8%</t>
  </si>
  <si>
    <t>10 583</t>
  </si>
  <si>
    <t>10 017</t>
  </si>
  <si>
    <t>5 711</t>
  </si>
  <si>
    <t>5 361</t>
  </si>
  <si>
    <t>3.3%</t>
  </si>
  <si>
    <t>3.0%</t>
  </si>
  <si>
    <t>2.8%</t>
  </si>
  <si>
    <t>2.7%</t>
  </si>
  <si>
    <t>25.4%</t>
  </si>
  <si>
    <t>24.2%</t>
  </si>
  <si>
    <t>8.8%</t>
  </si>
  <si>
    <t>8.2%</t>
  </si>
  <si>
    <t>7.2%</t>
  </si>
  <si>
    <t>6.8%</t>
  </si>
  <si>
    <t>3.9%</t>
  </si>
  <si>
    <t>3.6%</t>
  </si>
  <si>
    <t>4 874</t>
  </si>
  <si>
    <t>4 667</t>
  </si>
  <si>
    <t>3 603</t>
  </si>
  <si>
    <t>3 413</t>
  </si>
  <si>
    <t>0.12%</t>
  </si>
  <si>
    <t>0.24%</t>
  </si>
  <si>
    <t>0.11%</t>
  </si>
  <si>
    <t>-0.02%</t>
  </si>
  <si>
    <t>-0.16%</t>
  </si>
  <si>
    <t>-0.75%</t>
  </si>
  <si>
    <t>-0.33%</t>
  </si>
  <si>
    <t>-0.08%</t>
  </si>
  <si>
    <t>0.32%</t>
  </si>
  <si>
    <t>0.60%</t>
  </si>
  <si>
    <t>-1.54%</t>
  </si>
  <si>
    <t xml:space="preserve">0.67% </t>
  </si>
  <si>
    <t xml:space="preserve">-0.34% </t>
  </si>
  <si>
    <t>0.09%</t>
  </si>
  <si>
    <t>0.02%</t>
  </si>
  <si>
    <t>Consolidated income statement, IFRS</t>
  </si>
  <si>
    <t>1 025</t>
  </si>
  <si>
    <t>1 057</t>
  </si>
  <si>
    <t>1 064</t>
  </si>
  <si>
    <t>1 070</t>
  </si>
  <si>
    <t>1 067</t>
  </si>
  <si>
    <t>Net result from financial instruments at fair value through P&amp;L</t>
  </si>
  <si>
    <t>1 946</t>
  </si>
  <si>
    <t>1 903</t>
  </si>
  <si>
    <t>1 727</t>
  </si>
  <si>
    <t>1 885</t>
  </si>
  <si>
    <t>1 697</t>
  </si>
  <si>
    <t>-1 229</t>
  </si>
  <si>
    <t>-1 186</t>
  </si>
  <si>
    <t xml:space="preserve">     on loans and receivables</t>
  </si>
  <si>
    <t xml:space="preserve">     on available-for-sale assets</t>
  </si>
  <si>
    <t xml:space="preserve">     on goodwill</t>
  </si>
  <si>
    <t xml:space="preserve">     other</t>
  </si>
  <si>
    <t>Net post-tax result from discontinued operations</t>
  </si>
  <si>
    <t xml:space="preserve">      attributable to minority interests</t>
  </si>
  <si>
    <t xml:space="preserve">     attributable to equity holders of the parent</t>
  </si>
  <si>
    <t>Basic earnings per share (EUR)</t>
  </si>
  <si>
    <t>1.69</t>
  </si>
  <si>
    <t>Diluted earnings per share (EUR)</t>
  </si>
  <si>
    <t>30-09-20126</t>
  </si>
  <si>
    <t>287 293</t>
  </si>
  <si>
    <t>275 200</t>
  </si>
  <si>
    <t>266 016</t>
  </si>
  <si>
    <t>265 681</t>
  </si>
  <si>
    <t>261 551</t>
  </si>
  <si>
    <t>135 304</t>
  </si>
  <si>
    <t>133 231</t>
  </si>
  <si>
    <t>131 973</t>
  </si>
  <si>
    <t>131 383</t>
  </si>
  <si>
    <t>129 703</t>
  </si>
  <si>
    <t>72 329</t>
  </si>
  <si>
    <t>73 262</t>
  </si>
  <si>
    <t>72 774</t>
  </si>
  <si>
    <t>73 494</t>
  </si>
  <si>
    <t>72 860</t>
  </si>
  <si>
    <t>181 722</t>
  </si>
  <si>
    <t>177 730</t>
  </si>
  <si>
    <t>170 425</t>
  </si>
  <si>
    <t>175 870</t>
  </si>
  <si>
    <t>173 646</t>
  </si>
  <si>
    <t>19 234</t>
  </si>
  <si>
    <t>19 657</t>
  </si>
  <si>
    <t>19 745</t>
  </si>
  <si>
    <t>19 724</t>
  </si>
  <si>
    <t>19 619</t>
  </si>
  <si>
    <t>13 128</t>
  </si>
  <si>
    <t>12 653</t>
  </si>
  <si>
    <t>12 506</t>
  </si>
  <si>
    <t>12 427</t>
  </si>
  <si>
    <t>12 508</t>
  </si>
  <si>
    <t>16 506</t>
  </si>
  <si>
    <t>15 957</t>
  </si>
  <si>
    <t>15 135</t>
  </si>
  <si>
    <t>14 834</t>
  </si>
  <si>
    <t>14 335</t>
  </si>
  <si>
    <t>66% (52%)</t>
  </si>
  <si>
    <t>55% (57%)</t>
  </si>
  <si>
    <t>Common equity ratio according to Basel III Danish Compromise method (phased-in/fully loaded)</t>
  </si>
  <si>
    <t>15.9%/15.7%</t>
  </si>
  <si>
    <t>16.2%/15.8%</t>
  </si>
  <si>
    <t>14.6%</t>
  </si>
  <si>
    <t>14.5%</t>
  </si>
  <si>
    <t>5.7%</t>
  </si>
  <si>
    <t>6.1%</t>
  </si>
  <si>
    <t>Cost/income ratio, banking (between brackets: when evenly spreading the bank taxes and excluding some non-operational items)</t>
  </si>
  <si>
    <r>
      <t xml:space="preserve">Amount outstanding </t>
    </r>
    <r>
      <rPr>
        <vertAlign val="superscript"/>
        <sz val="12"/>
        <color theme="1"/>
        <rFont val="Calibri"/>
        <family val="2"/>
        <scheme val="minor"/>
      </rPr>
      <t>1</t>
    </r>
  </si>
  <si>
    <r>
      <t xml:space="preserve">   other </t>
    </r>
    <r>
      <rPr>
        <vertAlign val="superscript"/>
        <sz val="12"/>
        <color theme="1"/>
        <rFont val="Calibri"/>
        <family val="2"/>
        <scheme val="minor"/>
      </rPr>
      <t>2</t>
    </r>
  </si>
  <si>
    <r>
      <t xml:space="preserve">   </t>
    </r>
    <r>
      <rPr>
        <i/>
        <sz val="12"/>
        <color theme="1"/>
        <rFont val="Calibri"/>
        <family val="2"/>
        <scheme val="minor"/>
      </rPr>
      <t>China</t>
    </r>
  </si>
  <si>
    <t>Group Centre - Breakdown net result</t>
  </si>
  <si>
    <t>Group Centre - Breakdown P&amp;L</t>
  </si>
  <si>
    <t>Business Unit Belgium - Breakdown P&amp;L</t>
  </si>
  <si>
    <t>Business unit Czech Republic - Breakdown P&amp;L</t>
  </si>
  <si>
    <t>Business unit International Markets - Breakdown P&amp;L</t>
  </si>
  <si>
    <t>Ireland - Breakdown P&amp;L</t>
  </si>
  <si>
    <t>Slovakia - Breakdown P&amp;L</t>
  </si>
  <si>
    <t>Hungary - Breakdown P&amp;L</t>
  </si>
  <si>
    <t>Bulgaria - Breakdown P&amp;L</t>
  </si>
  <si>
    <t>1Q 2017</t>
  </si>
  <si>
    <t>4Q 2016</t>
  </si>
  <si>
    <t>3Q 2016</t>
  </si>
  <si>
    <t>2Q 2016</t>
  </si>
  <si>
    <t>1Q 2016</t>
  </si>
  <si>
    <t>Net Interest Income</t>
  </si>
  <si>
    <t>Non-life insurance before reinsurance</t>
  </si>
  <si>
    <t>Earned premiums Non-life</t>
  </si>
  <si>
    <t>Technical charges Non-life</t>
  </si>
  <si>
    <t>Life insurance before reinsurance</t>
  </si>
  <si>
    <t>Earned premiums Life</t>
  </si>
  <si>
    <t>Technical charges Life</t>
  </si>
  <si>
    <t>Net Result from FIFV through profit or loss</t>
  </si>
  <si>
    <t>Net Realised result from Available for sale assets</t>
  </si>
  <si>
    <t>Net Fee and Commission Income</t>
  </si>
  <si>
    <t>Net other income</t>
  </si>
  <si>
    <t>Impairment on Loans and receivables</t>
  </si>
  <si>
    <t>Impairment on Other</t>
  </si>
  <si>
    <t>Share in results of assoc. comp &amp; joint-ventures</t>
  </si>
  <si>
    <t>Income tax</t>
  </si>
  <si>
    <t>Attributable to Minority Interest</t>
  </si>
  <si>
    <t>Risk-weighted assets, banking (end of period, Basel III, fully loaded in ’17, phased-in ‘16)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</si>
</sst>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_);_(* \(#,##0\);_(* &quot;-&quot;_);_(@_)"/>
    <numFmt numFmtId="165" formatCode="_(* #,##0.00_);_(* \(#,##0.00\);_(* &quot;-&quot;??_);_(@_)"/>
    <numFmt numFmtId="166" formatCode="d/mm/yyyy;@"/>
    <numFmt numFmtId="167" formatCode="yyyydd"/>
    <numFmt numFmtId="168" formatCode="#,##0.0"/>
    <numFmt numFmtId="169" formatCode="_(&quot;€&quot;* #,##0_);_(&quot;€&quot;* \(#,##0\);_(&quot;€&quot;* &quot;-&quot;_);_(@_)"/>
    <numFmt numFmtId="170" formatCode="_(&quot;€&quot;* #,##0.00_);_(&quot;€&quot;* \(#,##0.00\);_(&quot;€&quot;* &quot;-&quot;??_);_(@_)"/>
    <numFmt numFmtId="171" formatCode="#\ ##0"/>
    <numFmt numFmtId="172" formatCode="_-* #,##0\ _B_F_-;\-* #,##0\ _B_F_-;_-* &quot;-&quot;??\ _B_F_-;_-@_-"/>
  </numFmts>
  <fonts count="6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sz val="10"/>
      <color theme="2" tint="-0.249977111117893"/>
      <name val="Arial"/>
      <family val="2"/>
    </font>
    <font>
      <b/>
      <sz val="16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2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theme="6" tint="0.39997558519241921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24"/>
      <color theme="1"/>
      <name val="Arial"/>
      <family val="2"/>
    </font>
    <font>
      <sz val="10"/>
      <color rgb="FFFF0000"/>
      <name val="Arial"/>
      <family val="2"/>
    </font>
    <font>
      <i/>
      <sz val="16"/>
      <color theme="1"/>
      <name val="Calibri"/>
      <family val="2"/>
      <scheme val="minor"/>
    </font>
    <font>
      <b/>
      <sz val="14"/>
      <color rgb="FF00B0F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sz val="3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8"/>
      <name val="Calibri"/>
      <family val="2"/>
      <scheme val="minor"/>
    </font>
    <font>
      <sz val="16"/>
      <color rgb="FF00B0F0"/>
      <name val="Arial"/>
      <family val="2"/>
    </font>
    <font>
      <sz val="14"/>
      <color rgb="FF00B0F0"/>
      <name val="Calibri"/>
      <family val="2"/>
      <scheme val="minor"/>
    </font>
    <font>
      <i/>
      <sz val="16"/>
      <name val="Calibri"/>
      <family val="2"/>
      <scheme val="minor"/>
    </font>
    <font>
      <sz val="7"/>
      <name val="Arial"/>
      <family val="2"/>
    </font>
    <font>
      <sz val="7"/>
      <color rgb="FFFF0000"/>
      <name val="Arial"/>
      <family val="2"/>
    </font>
    <font>
      <b/>
      <sz val="10"/>
      <color rgb="FF00B0F0"/>
      <name val="Arial"/>
      <family val="2"/>
    </font>
    <font>
      <b/>
      <sz val="16"/>
      <color rgb="FF00B0F0"/>
      <name val="Arial"/>
      <family val="2"/>
    </font>
    <font>
      <sz val="7"/>
      <color rgb="FF1F497D"/>
      <name val="Arial"/>
      <family val="2"/>
    </font>
    <font>
      <sz val="10"/>
      <color rgb="FF1F497D"/>
      <name val="Arial"/>
      <family val="2"/>
    </font>
    <font>
      <sz val="10"/>
      <color rgb="FF00B0F0"/>
      <name val="Rockwell"/>
      <family val="1"/>
    </font>
    <font>
      <i/>
      <sz val="10"/>
      <color rgb="FF1F497D"/>
      <name val="Arial"/>
      <family val="2"/>
    </font>
    <font>
      <b/>
      <sz val="10"/>
      <color rgb="FF1F497D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1F497D"/>
      <name val="Rockwell"/>
      <family val="1"/>
    </font>
    <font>
      <sz val="12"/>
      <color rgb="FF00B0F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8"/>
      <color rgb="FF00B0F0"/>
      <name val="Calibri"/>
      <family val="2"/>
      <scheme val="minor"/>
    </font>
    <font>
      <b/>
      <sz val="24"/>
      <color rgb="FF00B0F0"/>
      <name val="Calibri"/>
      <family val="2"/>
      <scheme val="minor"/>
    </font>
    <font>
      <b/>
      <sz val="24"/>
      <color theme="8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bgColor rgb="FF92D050"/>
      </patternFill>
    </fill>
    <fill>
      <patternFill patternType="lightGray">
        <bgColor theme="4" tint="0.39994506668294322"/>
      </patternFill>
    </fill>
    <fill>
      <patternFill patternType="solid">
        <fgColor theme="0"/>
        <bgColor indexed="64"/>
      </patternFill>
    </fill>
    <fill>
      <patternFill patternType="solid">
        <fgColor rgb="FF5A5A5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bgColor theme="0" tint="-0.149937437055574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/>
      <bottom style="medium">
        <color rgb="FF365F91"/>
      </bottom>
      <diagonal/>
    </border>
    <border>
      <left/>
      <right/>
      <top/>
      <bottom style="medium">
        <color rgb="FF1F497D"/>
      </bottom>
      <diagonal/>
    </border>
    <border>
      <left/>
      <right/>
      <top style="medium">
        <color rgb="FF1F497D"/>
      </top>
      <bottom/>
      <diagonal/>
    </border>
    <border>
      <left/>
      <right/>
      <top style="medium">
        <color rgb="FF1F497D"/>
      </top>
      <bottom style="medium">
        <color rgb="FF1F497D"/>
      </bottom>
      <diagonal/>
    </border>
  </borders>
  <cellStyleXfs count="53">
    <xf numFmtId="0" fontId="0" fillId="0" borderId="0"/>
    <xf numFmtId="0" fontId="5" fillId="3" borderId="0" applyBorder="0">
      <alignment horizontal="left"/>
      <protection hidden="1"/>
    </xf>
    <xf numFmtId="49" fontId="7" fillId="5" borderId="0">
      <alignment horizontal="left" wrapText="1"/>
      <protection hidden="1"/>
    </xf>
    <xf numFmtId="3" fontId="10" fillId="7" borderId="2">
      <protection locked="0"/>
    </xf>
    <xf numFmtId="0" fontId="10" fillId="7" borderId="3"/>
    <xf numFmtId="0" fontId="10" fillId="8" borderId="3">
      <alignment horizontal="left" indent="2"/>
    </xf>
    <xf numFmtId="3" fontId="10" fillId="8" borderId="2">
      <alignment horizontal="right"/>
    </xf>
    <xf numFmtId="3" fontId="8" fillId="9" borderId="2">
      <alignment horizontal="right"/>
    </xf>
    <xf numFmtId="0" fontId="8" fillId="9" borderId="3">
      <alignment horizontal="left" indent="3"/>
    </xf>
    <xf numFmtId="3" fontId="9" fillId="10" borderId="2">
      <alignment horizontal="right"/>
    </xf>
    <xf numFmtId="0" fontId="9" fillId="0" borderId="0">
      <alignment horizontal="left" indent="4"/>
    </xf>
    <xf numFmtId="0" fontId="5" fillId="11" borderId="0" applyNumberFormat="0" applyFont="0" applyFill="0" applyBorder="0" applyAlignment="0">
      <alignment horizontal="left"/>
      <protection hidden="1"/>
    </xf>
    <xf numFmtId="0" fontId="5" fillId="11" borderId="0" applyNumberFormat="0" applyFont="0" applyFill="0" applyBorder="0" applyAlignment="0">
      <alignment horizontal="left"/>
      <protection locked="0"/>
    </xf>
    <xf numFmtId="0" fontId="12" fillId="0" borderId="0"/>
    <xf numFmtId="0" fontId="5" fillId="3" borderId="2" applyFill="0">
      <alignment horizontal="center" wrapText="1"/>
    </xf>
    <xf numFmtId="0" fontId="5" fillId="0" borderId="0" applyFill="0" applyBorder="0">
      <alignment horizontal="left" wrapText="1"/>
    </xf>
    <xf numFmtId="0" fontId="5" fillId="0" borderId="0" applyFill="0" applyBorder="0">
      <alignment horizontal="left" wrapText="1" indent="1"/>
    </xf>
    <xf numFmtId="0" fontId="14" fillId="0" borderId="8">
      <alignment horizontal="left" vertical="center" wrapText="1" indent="3"/>
    </xf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9" fontId="6" fillId="0" borderId="0" applyFill="0" applyBorder="0">
      <alignment horizontal="left" wrapText="1"/>
    </xf>
    <xf numFmtId="0" fontId="5" fillId="15" borderId="0" applyBorder="0">
      <alignment wrapText="1"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8" fillId="0" borderId="2">
      <alignment horizontal="center" vertical="center" wrapText="1"/>
    </xf>
    <xf numFmtId="0" fontId="41" fillId="0" borderId="2">
      <alignment horizontal="center" vertical="center" wrapText="1"/>
    </xf>
    <xf numFmtId="3" fontId="9" fillId="0" borderId="13">
      <alignment horizontal="right"/>
    </xf>
    <xf numFmtId="0" fontId="9" fillId="0" borderId="0" applyAlignment="0"/>
    <xf numFmtId="3" fontId="42" fillId="0" borderId="0" applyFill="0" applyBorder="0">
      <alignment horizontal="left" wrapText="1" indent="3"/>
    </xf>
    <xf numFmtId="3" fontId="42" fillId="0" borderId="13">
      <alignment horizontal="right" indent="2"/>
    </xf>
    <xf numFmtId="3" fontId="8" fillId="0" borderId="13">
      <alignment horizontal="right"/>
    </xf>
    <xf numFmtId="3" fontId="43" fillId="0" borderId="0" applyBorder="0" applyAlignment="0">
      <alignment horizontal="left"/>
    </xf>
    <xf numFmtId="49" fontId="3" fillId="0" borderId="0" applyFill="0" applyBorder="0">
      <alignment horizontal="left" wrapText="1"/>
    </xf>
    <xf numFmtId="0" fontId="5" fillId="16" borderId="0">
      <protection hidden="1"/>
    </xf>
    <xf numFmtId="0" fontId="9" fillId="3" borderId="0" applyBorder="0">
      <alignment horizontal="left"/>
      <protection hidden="1"/>
    </xf>
    <xf numFmtId="3" fontId="5" fillId="17" borderId="0" applyBorder="0">
      <alignment horizontal="right" vertical="center" wrapText="1"/>
    </xf>
    <xf numFmtId="3" fontId="5" fillId="0" borderId="0" applyFill="0" applyBorder="0">
      <alignment horizontal="right"/>
    </xf>
    <xf numFmtId="4" fontId="5" fillId="0" borderId="0" applyFill="0" applyBorder="0">
      <alignment horizontal="right"/>
    </xf>
    <xf numFmtId="3" fontId="2" fillId="1" borderId="13"/>
    <xf numFmtId="0" fontId="5" fillId="18" borderId="0">
      <alignment wrapText="1"/>
    </xf>
    <xf numFmtId="49" fontId="7" fillId="5" borderId="0">
      <alignment horizontal="left" wrapText="1"/>
      <protection hidden="1"/>
    </xf>
    <xf numFmtId="0" fontId="8" fillId="0" borderId="21">
      <alignment horizontal="left" vertical="center"/>
    </xf>
    <xf numFmtId="0" fontId="8" fillId="0" borderId="20">
      <alignment horizontal="center" vertical="center"/>
    </xf>
    <xf numFmtId="3" fontId="5" fillId="0" borderId="0" applyFill="0" applyBorder="0">
      <alignment horizontal="right" wrapText="1"/>
    </xf>
    <xf numFmtId="0" fontId="3" fillId="0" borderId="0" applyBorder="0">
      <alignment horizontal="left" wrapText="1"/>
    </xf>
    <xf numFmtId="0" fontId="5" fillId="0" borderId="0" applyFill="0" applyBorder="0">
      <alignment horizontal="left" wrapText="1" indent="2"/>
    </xf>
    <xf numFmtId="0" fontId="44" fillId="0" borderId="1">
      <alignment horizontal="left" vertical="center"/>
    </xf>
    <xf numFmtId="49" fontId="3" fillId="0" borderId="0" applyProtection="0"/>
    <xf numFmtId="0" fontId="5" fillId="18" borderId="0" applyNumberFormat="0">
      <alignment wrapText="1"/>
    </xf>
    <xf numFmtId="49" fontId="7" fillId="5" borderId="0">
      <alignment horizontal="left" wrapText="1"/>
      <protection hidden="1"/>
    </xf>
    <xf numFmtId="0" fontId="4" fillId="0" borderId="0" applyFill="0" applyBorder="0">
      <alignment horizontal="left" wrapText="1" indent="1"/>
    </xf>
  </cellStyleXfs>
  <cellXfs count="370">
    <xf numFmtId="0" fontId="0" fillId="0" borderId="0" xfId="0"/>
    <xf numFmtId="49" fontId="7" fillId="5" borderId="0" xfId="2">
      <alignment horizontal="left" wrapText="1"/>
      <protection hidden="1"/>
    </xf>
    <xf numFmtId="166" fontId="5" fillId="3" borderId="0" xfId="1" applyNumberFormat="1" applyBorder="1">
      <alignment horizontal="left"/>
      <protection hidden="1"/>
    </xf>
    <xf numFmtId="14" fontId="5" fillId="3" borderId="0" xfId="1" applyNumberFormat="1" applyBorder="1">
      <alignment horizontal="left"/>
      <protection hidden="1"/>
    </xf>
    <xf numFmtId="49" fontId="5" fillId="3" borderId="0" xfId="1" applyNumberFormat="1" applyBorder="1">
      <alignment horizontal="left"/>
      <protection hidden="1"/>
    </xf>
    <xf numFmtId="0" fontId="0" fillId="3" borderId="0" xfId="1" applyFont="1" applyBorder="1" applyAlignment="1">
      <alignment horizontal="left" wrapText="1"/>
      <protection hidden="1"/>
    </xf>
    <xf numFmtId="3" fontId="0" fillId="0" borderId="0" xfId="0" applyNumberFormat="1"/>
    <xf numFmtId="0" fontId="3" fillId="0" borderId="0" xfId="0" applyFont="1"/>
    <xf numFmtId="49" fontId="4" fillId="0" borderId="0" xfId="0" applyNumberFormat="1" applyFont="1"/>
    <xf numFmtId="4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49" fontId="3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/>
    <xf numFmtId="0" fontId="5" fillId="3" borderId="0" xfId="1">
      <alignment horizontal="left"/>
      <protection hidden="1"/>
    </xf>
    <xf numFmtId="0" fontId="2" fillId="0" borderId="0" xfId="0" applyNumberFormat="1" applyFont="1"/>
    <xf numFmtId="0" fontId="5" fillId="3" borderId="0" xfId="1" applyBorder="1">
      <alignment horizontal="left"/>
      <protection hidden="1"/>
    </xf>
    <xf numFmtId="0" fontId="0" fillId="0" borderId="0" xfId="0" applyNumberFormat="1"/>
    <xf numFmtId="0" fontId="0" fillId="4" borderId="0" xfId="0" applyFont="1" applyFill="1"/>
    <xf numFmtId="0" fontId="0" fillId="0" borderId="0" xfId="0" applyFont="1"/>
    <xf numFmtId="0" fontId="4" fillId="0" borderId="0" xfId="0" applyNumberFormat="1" applyFont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Border="1"/>
    <xf numFmtId="0" fontId="11" fillId="0" borderId="0" xfId="0" applyNumberFormat="1" applyFont="1"/>
    <xf numFmtId="0" fontId="12" fillId="6" borderId="1" xfId="0" applyFont="1" applyFill="1" applyBorder="1"/>
    <xf numFmtId="14" fontId="12" fillId="6" borderId="1" xfId="0" applyNumberFormat="1" applyFont="1" applyFill="1" applyBorder="1" applyAlignment="1">
      <alignment horizontal="left"/>
    </xf>
    <xf numFmtId="0" fontId="0" fillId="0" borderId="0" xfId="0"/>
    <xf numFmtId="0" fontId="12" fillId="6" borderId="4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2" borderId="0" xfId="0" applyFont="1" applyFill="1"/>
    <xf numFmtId="49" fontId="0" fillId="2" borderId="0" xfId="0" applyNumberFormat="1" applyFont="1" applyFill="1"/>
    <xf numFmtId="0" fontId="0" fillId="0" borderId="0" xfId="0"/>
    <xf numFmtId="0" fontId="0" fillId="0" borderId="0" xfId="0" applyAlignment="1">
      <alignment horizontal="left"/>
    </xf>
    <xf numFmtId="49" fontId="0" fillId="2" borderId="0" xfId="0" applyNumberFormat="1" applyFont="1" applyFill="1"/>
    <xf numFmtId="0" fontId="0" fillId="0" borderId="0" xfId="0"/>
    <xf numFmtId="0" fontId="0" fillId="3" borderId="0" xfId="1" applyFont="1" applyBorder="1">
      <alignment horizontal="left"/>
      <protection hidden="1"/>
    </xf>
    <xf numFmtId="0" fontId="12" fillId="6" borderId="0" xfId="0" applyFont="1" applyFill="1" applyBorder="1"/>
    <xf numFmtId="14" fontId="12" fillId="6" borderId="0" xfId="0" applyNumberFormat="1" applyFont="1" applyFill="1" applyBorder="1" applyAlignment="1">
      <alignment horizontal="left"/>
    </xf>
    <xf numFmtId="0" fontId="0" fillId="0" borderId="0" xfId="0" quotePrefix="1"/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9" xfId="0" applyNumberFormat="1" applyBorder="1" applyProtection="1">
      <protection locked="0"/>
    </xf>
    <xf numFmtId="49" fontId="0" fillId="0" borderId="0" xfId="0" applyNumberFormat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11" xfId="0" quotePrefix="1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0" xfId="0" applyFill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49" fontId="0" fillId="0" borderId="6" xfId="0" applyNumberFormat="1" applyBorder="1" applyProtection="1">
      <protection locked="0"/>
    </xf>
    <xf numFmtId="49" fontId="3" fillId="0" borderId="5" xfId="0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49" fontId="3" fillId="0" borderId="7" xfId="0" applyNumberFormat="1" applyFont="1" applyBorder="1" applyProtection="1">
      <protection locked="0"/>
    </xf>
    <xf numFmtId="49" fontId="3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49" fontId="0" fillId="0" borderId="8" xfId="0" applyNumberFormat="1" applyBorder="1" applyProtection="1">
      <protection locked="0"/>
    </xf>
    <xf numFmtId="49" fontId="3" fillId="0" borderId="0" xfId="0" applyNumberFormat="1" applyFont="1" applyBorder="1" applyProtection="1">
      <protection locked="0"/>
    </xf>
    <xf numFmtId="49" fontId="3" fillId="0" borderId="9" xfId="0" applyNumberFormat="1" applyFon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0" fontId="0" fillId="12" borderId="0" xfId="0" applyNumberFormat="1" applyFill="1"/>
    <xf numFmtId="49" fontId="0" fillId="12" borderId="0" xfId="0" applyNumberFormat="1" applyFill="1"/>
    <xf numFmtId="0" fontId="0" fillId="12" borderId="0" xfId="0" applyFill="1"/>
    <xf numFmtId="49" fontId="18" fillId="12" borderId="1" xfId="0" applyNumberFormat="1" applyFont="1" applyFill="1" applyBorder="1" applyAlignment="1">
      <alignment horizontal="center" vertical="center"/>
    </xf>
    <xf numFmtId="49" fontId="18" fillId="12" borderId="1" xfId="0" applyNumberFormat="1" applyFont="1" applyFill="1" applyBorder="1" applyAlignment="1">
      <alignment horizontal="center"/>
    </xf>
    <xf numFmtId="49" fontId="0" fillId="12" borderId="0" xfId="0" applyNumberFormat="1" applyFill="1" applyBorder="1"/>
    <xf numFmtId="49" fontId="0" fillId="12" borderId="0" xfId="0" applyNumberFormat="1" applyFill="1" applyAlignment="1">
      <alignment horizontal="left"/>
    </xf>
    <xf numFmtId="167" fontId="0" fillId="12" borderId="0" xfId="0" applyNumberFormat="1" applyFill="1" applyAlignment="1">
      <alignment horizontal="left"/>
    </xf>
    <xf numFmtId="0" fontId="6" fillId="12" borderId="1" xfId="0" applyNumberFormat="1" applyFont="1" applyFill="1" applyBorder="1" applyAlignment="1" applyProtection="1">
      <alignment horizontal="center" vertical="center"/>
      <protection locked="0"/>
    </xf>
    <xf numFmtId="0" fontId="3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NumberFormat="1" applyFill="1" applyBorder="1" applyAlignment="1" applyProtection="1">
      <alignment horizontal="center" vertical="center"/>
      <protection locked="0"/>
    </xf>
    <xf numFmtId="0" fontId="0" fillId="12" borderId="1" xfId="0" applyNumberFormat="1" applyFill="1" applyBorder="1" applyAlignment="1" applyProtection="1">
      <alignment horizontal="center" vertical="center" wrapText="1"/>
      <protection locked="0"/>
    </xf>
    <xf numFmtId="0" fontId="16" fillId="12" borderId="0" xfId="0" applyFont="1" applyFill="1" applyAlignment="1">
      <alignment horizontal="center"/>
    </xf>
    <xf numFmtId="49" fontId="6" fillId="13" borderId="1" xfId="0" applyNumberFormat="1" applyFont="1" applyFill="1" applyBorder="1" applyAlignment="1">
      <alignment horizontal="center" vertical="center"/>
    </xf>
    <xf numFmtId="0" fontId="6" fillId="13" borderId="1" xfId="0" applyNumberFormat="1" applyFont="1" applyFill="1" applyBorder="1" applyAlignment="1" applyProtection="1">
      <alignment horizontal="center" vertical="center"/>
      <protection locked="0"/>
    </xf>
    <xf numFmtId="0" fontId="6" fillId="13" borderId="1" xfId="0" applyNumberFormat="1" applyFont="1" applyFill="1" applyBorder="1" applyAlignment="1" applyProtection="1">
      <alignment horizontal="center" vertical="center"/>
    </xf>
    <xf numFmtId="0" fontId="19" fillId="13" borderId="1" xfId="0" applyNumberFormat="1" applyFont="1" applyFill="1" applyBorder="1" applyAlignment="1">
      <alignment horizontal="center" vertical="center"/>
    </xf>
    <xf numFmtId="0" fontId="20" fillId="12" borderId="0" xfId="0" applyNumberFormat="1" applyFont="1" applyFill="1"/>
    <xf numFmtId="0" fontId="0" fillId="0" borderId="0" xfId="0"/>
    <xf numFmtId="0" fontId="2" fillId="0" borderId="0" xfId="0" applyFont="1"/>
    <xf numFmtId="14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49" fontId="24" fillId="14" borderId="0" xfId="0" applyNumberFormat="1" applyFont="1" applyFill="1"/>
    <xf numFmtId="0" fontId="3" fillId="12" borderId="0" xfId="0" applyFont="1" applyFill="1"/>
    <xf numFmtId="49" fontId="3" fillId="12" borderId="0" xfId="0" applyNumberFormat="1" applyFont="1" applyFill="1"/>
    <xf numFmtId="0" fontId="3" fillId="12" borderId="0" xfId="0" applyFont="1" applyFill="1" applyAlignment="1">
      <alignment horizontal="center"/>
    </xf>
    <xf numFmtId="3" fontId="2" fillId="0" borderId="0" xfId="0" applyNumberFormat="1" applyFont="1" applyFill="1"/>
    <xf numFmtId="0" fontId="2" fillId="0" borderId="0" xfId="0" applyFont="1" applyBorder="1"/>
    <xf numFmtId="3" fontId="2" fillId="0" borderId="0" xfId="0" applyNumberFormat="1" applyFont="1" applyFill="1" applyBorder="1"/>
    <xf numFmtId="0" fontId="21" fillId="0" borderId="0" xfId="14" applyFont="1" applyFill="1" applyBorder="1" applyAlignment="1">
      <alignment horizontal="center" wrapText="1"/>
    </xf>
    <xf numFmtId="0" fontId="2" fillId="0" borderId="0" xfId="0" applyNumberFormat="1" applyFont="1" applyBorder="1"/>
    <xf numFmtId="0" fontId="5" fillId="0" borderId="0" xfId="1" applyFill="1" applyBorder="1">
      <alignment horizontal="left"/>
      <protection hidden="1"/>
    </xf>
    <xf numFmtId="0" fontId="22" fillId="0" borderId="0" xfId="0" applyFont="1" applyFill="1" applyBorder="1" applyAlignment="1">
      <alignment horizontal="centerContinuous"/>
    </xf>
    <xf numFmtId="49" fontId="0" fillId="0" borderId="0" xfId="0" quotePrefix="1" applyNumberFormat="1" applyProtection="1">
      <protection locked="0"/>
    </xf>
    <xf numFmtId="49" fontId="18" fillId="12" borderId="14" xfId="0" applyNumberFormat="1" applyFont="1" applyFill="1" applyBorder="1" applyAlignment="1">
      <alignment horizontal="center" vertical="center"/>
    </xf>
    <xf numFmtId="0" fontId="26" fillId="0" borderId="0" xfId="0" applyFont="1" applyFill="1" applyBorder="1"/>
    <xf numFmtId="0" fontId="23" fillId="0" borderId="0" xfId="0" applyFont="1" applyFill="1" applyBorder="1"/>
    <xf numFmtId="0" fontId="27" fillId="0" borderId="0" xfId="0" applyFont="1" applyFill="1" applyBorder="1" applyAlignment="1">
      <alignment horizontal="center" vertical="center"/>
    </xf>
    <xf numFmtId="49" fontId="29" fillId="12" borderId="0" xfId="0" applyNumberFormat="1" applyFont="1" applyFill="1" applyBorder="1"/>
    <xf numFmtId="49" fontId="29" fillId="12" borderId="0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49" fontId="24" fillId="14" borderId="0" xfId="0" applyNumberFormat="1" applyFont="1" applyFill="1" applyAlignment="1">
      <alignment horizontal="center"/>
    </xf>
    <xf numFmtId="49" fontId="0" fillId="12" borderId="0" xfId="0" applyNumberFormat="1" applyFill="1" applyAlignment="1">
      <alignment horizontal="center"/>
    </xf>
    <xf numFmtId="0" fontId="2" fillId="0" borderId="0" xfId="0" applyNumberFormat="1" applyFont="1" applyFill="1" applyBorder="1"/>
    <xf numFmtId="0" fontId="33" fillId="12" borderId="0" xfId="0" applyNumberFormat="1" applyFont="1" applyFill="1"/>
    <xf numFmtId="0" fontId="12" fillId="2" borderId="4" xfId="0" applyFont="1" applyFill="1" applyBorder="1"/>
    <xf numFmtId="0" fontId="5" fillId="0" borderId="0" xfId="1" applyFill="1">
      <alignment horizontal="left"/>
      <protection hidden="1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9" fillId="12" borderId="0" xfId="0" applyNumberFormat="1" applyFont="1" applyFill="1" applyBorder="1" applyAlignment="1">
      <alignment horizontal="right"/>
    </xf>
    <xf numFmtId="0" fontId="29" fillId="12" borderId="0" xfId="0" applyNumberFormat="1" applyFont="1" applyFill="1" applyBorder="1" applyAlignment="1">
      <alignment horizontal="left"/>
    </xf>
    <xf numFmtId="0" fontId="29" fillId="12" borderId="0" xfId="0" applyNumberFormat="1" applyFont="1" applyFill="1" applyBorder="1"/>
    <xf numFmtId="0" fontId="29" fillId="12" borderId="0" xfId="0" applyNumberFormat="1" applyFont="1" applyFill="1"/>
    <xf numFmtId="49" fontId="29" fillId="12" borderId="0" xfId="0" applyNumberFormat="1" applyFont="1" applyFill="1"/>
    <xf numFmtId="49" fontId="29" fillId="12" borderId="0" xfId="0" applyNumberFormat="1" applyFont="1" applyFill="1" applyAlignment="1">
      <alignment horizontal="left"/>
    </xf>
    <xf numFmtId="168" fontId="15" fillId="0" borderId="0" xfId="0" applyNumberFormat="1" applyFont="1" applyFill="1" applyBorder="1" applyAlignment="1">
      <alignment vertical="top"/>
    </xf>
    <xf numFmtId="3" fontId="15" fillId="0" borderId="0" xfId="0" applyNumberFormat="1" applyFont="1" applyFill="1" applyBorder="1" applyAlignment="1">
      <alignment vertical="top"/>
    </xf>
    <xf numFmtId="0" fontId="0" fillId="12" borderId="1" xfId="0" quotePrefix="1" applyNumberFormat="1" applyFill="1" applyBorder="1" applyAlignment="1" applyProtection="1">
      <alignment horizontal="center" vertical="center" wrapText="1"/>
      <protection locked="0"/>
    </xf>
    <xf numFmtId="0" fontId="34" fillId="13" borderId="1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49" fontId="25" fillId="12" borderId="0" xfId="0" applyNumberFormat="1" applyFont="1" applyFill="1" applyBorder="1" applyAlignment="1"/>
    <xf numFmtId="0" fontId="0" fillId="12" borderId="0" xfId="0" applyNumberFormat="1" applyFill="1" applyBorder="1"/>
    <xf numFmtId="49" fontId="0" fillId="0" borderId="0" xfId="0" applyNumberFormat="1" applyBorder="1"/>
    <xf numFmtId="49" fontId="6" fillId="2" borderId="1" xfId="0" applyNumberFormat="1" applyFont="1" applyFill="1" applyBorder="1" applyAlignment="1">
      <alignment horizontal="center" vertical="center"/>
    </xf>
    <xf numFmtId="49" fontId="0" fillId="12" borderId="16" xfId="0" applyNumberFormat="1" applyFill="1" applyBorder="1" applyAlignment="1">
      <alignment horizontal="left"/>
    </xf>
    <xf numFmtId="49" fontId="25" fillId="12" borderId="5" xfId="0" applyNumberFormat="1" applyFont="1" applyFill="1" applyBorder="1" applyAlignment="1">
      <alignment horizontal="center"/>
    </xf>
    <xf numFmtId="49" fontId="0" fillId="12" borderId="7" xfId="0" applyNumberFormat="1" applyFill="1" applyBorder="1"/>
    <xf numFmtId="49" fontId="25" fillId="12" borderId="16" xfId="0" applyNumberFormat="1" applyFont="1" applyFill="1" applyBorder="1" applyAlignment="1">
      <alignment horizontal="center"/>
    </xf>
    <xf numFmtId="49" fontId="0" fillId="12" borderId="8" xfId="0" applyNumberFormat="1" applyFill="1" applyBorder="1"/>
    <xf numFmtId="49" fontId="25" fillId="12" borderId="9" xfId="0" applyNumberFormat="1" applyFont="1" applyFill="1" applyBorder="1" applyAlignment="1"/>
    <xf numFmtId="49" fontId="32" fillId="12" borderId="14" xfId="0" applyNumberFormat="1" applyFont="1" applyFill="1" applyBorder="1" applyAlignment="1">
      <alignment horizontal="center"/>
    </xf>
    <xf numFmtId="49" fontId="32" fillId="12" borderId="16" xfId="0" applyNumberFormat="1" applyFont="1" applyFill="1" applyBorder="1" applyAlignment="1">
      <alignment horizontal="center"/>
    </xf>
    <xf numFmtId="49" fontId="32" fillId="12" borderId="1" xfId="0" applyNumberFormat="1" applyFont="1" applyFill="1" applyBorder="1" applyAlignment="1">
      <alignment horizontal="center"/>
    </xf>
    <xf numFmtId="49" fontId="18" fillId="12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vertical="top"/>
    </xf>
    <xf numFmtId="0" fontId="14" fillId="0" borderId="0" xfId="13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168" fontId="30" fillId="0" borderId="0" xfId="0" applyNumberFormat="1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31" fillId="9" borderId="0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49" fontId="3" fillId="0" borderId="0" xfId="0" quotePrefix="1" applyNumberFormat="1" applyFont="1"/>
    <xf numFmtId="49" fontId="0" fillId="0" borderId="0" xfId="0" quotePrefix="1" applyNumberFormat="1"/>
    <xf numFmtId="49" fontId="0" fillId="0" borderId="0" xfId="0" quotePrefix="1" applyNumberFormat="1" applyAlignment="1">
      <alignment horizontal="left"/>
    </xf>
    <xf numFmtId="49" fontId="35" fillId="0" borderId="0" xfId="0" applyNumberFormat="1" applyFont="1" applyProtection="1">
      <protection locked="0"/>
    </xf>
    <xf numFmtId="0" fontId="0" fillId="12" borderId="16" xfId="0" applyNumberFormat="1" applyFill="1" applyBorder="1" applyAlignment="1">
      <alignment horizontal="left"/>
    </xf>
    <xf numFmtId="0" fontId="0" fillId="12" borderId="17" xfId="0" applyNumberFormat="1" applyFill="1" applyBorder="1"/>
    <xf numFmtId="0" fontId="0" fillId="12" borderId="1" xfId="0" applyNumberFormat="1" applyFill="1" applyBorder="1" applyAlignment="1">
      <alignment horizontal="left"/>
    </xf>
    <xf numFmtId="49" fontId="18" fillId="12" borderId="8" xfId="0" applyNumberFormat="1" applyFont="1" applyFill="1" applyBorder="1" applyAlignment="1">
      <alignment horizontal="center" vertical="center"/>
    </xf>
    <xf numFmtId="0" fontId="18" fillId="12" borderId="14" xfId="0" applyNumberFormat="1" applyFont="1" applyFill="1" applyBorder="1" applyAlignment="1">
      <alignment horizontal="center" vertical="center"/>
    </xf>
    <xf numFmtId="0" fontId="18" fillId="12" borderId="1" xfId="0" applyNumberFormat="1" applyFont="1" applyFill="1" applyBorder="1" applyAlignment="1">
      <alignment horizontal="center" vertical="center"/>
    </xf>
    <xf numFmtId="49" fontId="32" fillId="12" borderId="0" xfId="0" applyNumberFormat="1" applyFont="1" applyFill="1"/>
    <xf numFmtId="49" fontId="0" fillId="0" borderId="0" xfId="0" applyNumberFormat="1" applyFill="1"/>
    <xf numFmtId="0" fontId="14" fillId="0" borderId="18" xfId="13" applyFont="1" applyFill="1" applyBorder="1" applyAlignment="1">
      <alignment horizontal="left" vertical="top"/>
    </xf>
    <xf numFmtId="0" fontId="15" fillId="0" borderId="0" xfId="0" applyNumberFormat="1" applyFont="1" applyFill="1" applyBorder="1" applyAlignment="1">
      <alignment horizontal="left" vertical="top"/>
    </xf>
    <xf numFmtId="0" fontId="15" fillId="0" borderId="5" xfId="0" applyNumberFormat="1" applyFont="1" applyFill="1" applyBorder="1" applyAlignment="1">
      <alignment horizontal="left" vertical="top"/>
    </xf>
    <xf numFmtId="0" fontId="15" fillId="0" borderId="11" xfId="0" applyNumberFormat="1" applyFont="1" applyBorder="1" applyAlignment="1">
      <alignment vertical="top"/>
    </xf>
    <xf numFmtId="0" fontId="40" fillId="0" borderId="0" xfId="0" applyFont="1" applyFill="1" applyBorder="1"/>
    <xf numFmtId="0" fontId="4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18" xfId="0" applyNumberFormat="1" applyFont="1" applyFill="1" applyBorder="1" applyAlignment="1">
      <alignment vertical="top"/>
    </xf>
    <xf numFmtId="0" fontId="15" fillId="0" borderId="5" xfId="0" applyNumberFormat="1" applyFont="1" applyFill="1" applyBorder="1" applyAlignment="1">
      <alignment vertical="top"/>
    </xf>
    <xf numFmtId="0" fontId="14" fillId="0" borderId="0" xfId="0" applyNumberFormat="1" applyFont="1" applyFill="1" applyBorder="1" applyAlignment="1">
      <alignment vertical="top"/>
    </xf>
    <xf numFmtId="9" fontId="15" fillId="0" borderId="0" xfId="19" applyFont="1" applyFill="1" applyBorder="1"/>
    <xf numFmtId="0" fontId="14" fillId="0" borderId="11" xfId="0" applyNumberFormat="1" applyFont="1" applyFill="1" applyBorder="1" applyAlignment="1">
      <alignment vertical="top"/>
    </xf>
    <xf numFmtId="0" fontId="2" fillId="0" borderId="11" xfId="0" applyNumberFormat="1" applyFont="1" applyFill="1" applyBorder="1"/>
    <xf numFmtId="10" fontId="15" fillId="0" borderId="11" xfId="19" applyNumberFormat="1" applyFont="1" applyFill="1" applyBorder="1"/>
    <xf numFmtId="0" fontId="13" fillId="0" borderId="0" xfId="0" applyFont="1" applyFill="1" applyBorder="1" applyAlignment="1">
      <alignment horizontal="centerContinuous"/>
    </xf>
    <xf numFmtId="0" fontId="4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14" fillId="0" borderId="0" xfId="13" applyFont="1" applyFill="1" applyBorder="1" applyAlignment="1">
      <alignment horizontal="left" vertical="top" indent="3"/>
    </xf>
    <xf numFmtId="0" fontId="50" fillId="0" borderId="0" xfId="13" applyFont="1" applyFill="1" applyBorder="1" applyAlignment="1">
      <alignment horizontal="left" vertical="top" indent="3"/>
    </xf>
    <xf numFmtId="0" fontId="36" fillId="0" borderId="0" xfId="0" applyNumberFormat="1" applyFont="1" applyFill="1" applyBorder="1" applyAlignment="1">
      <alignment horizontal="left" vertical="top" indent="3"/>
    </xf>
    <xf numFmtId="0" fontId="15" fillId="0" borderId="16" xfId="0" applyNumberFormat="1" applyFont="1" applyFill="1" applyBorder="1" applyAlignment="1">
      <alignment horizontal="left" vertical="top"/>
    </xf>
    <xf numFmtId="0" fontId="15" fillId="0" borderId="16" xfId="0" applyNumberFormat="1" applyFont="1" applyFill="1" applyBorder="1" applyAlignment="1">
      <alignment vertical="top"/>
    </xf>
    <xf numFmtId="168" fontId="21" fillId="0" borderId="0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9" borderId="0" xfId="0" applyFont="1" applyFill="1" applyBorder="1" applyAlignment="1">
      <alignment vertical="top"/>
    </xf>
    <xf numFmtId="0" fontId="15" fillId="0" borderId="0" xfId="0" applyNumberFormat="1" applyFont="1" applyFill="1" applyBorder="1" applyAlignment="1">
      <alignment horizontal="left" vertical="top" indent="3"/>
    </xf>
    <xf numFmtId="0" fontId="36" fillId="0" borderId="0" xfId="0" applyNumberFormat="1" applyFont="1" applyFill="1" applyBorder="1" applyAlignment="1">
      <alignment vertical="top"/>
    </xf>
    <xf numFmtId="0" fontId="15" fillId="0" borderId="15" xfId="0" applyNumberFormat="1" applyFont="1" applyFill="1" applyBorder="1" applyAlignment="1">
      <alignment horizontal="left" vertical="top"/>
    </xf>
    <xf numFmtId="0" fontId="15" fillId="0" borderId="15" xfId="0" applyNumberFormat="1" applyFont="1" applyFill="1" applyBorder="1" applyAlignment="1">
      <alignment vertical="top"/>
    </xf>
    <xf numFmtId="0" fontId="48" fillId="0" borderId="0" xfId="0" applyFont="1" applyFill="1" applyBorder="1" applyAlignment="1">
      <alignment horizontal="right" vertical="center"/>
    </xf>
    <xf numFmtId="0" fontId="1" fillId="0" borderId="0" xfId="0" applyFont="1" applyFill="1" applyBorder="1"/>
    <xf numFmtId="3" fontId="15" fillId="0" borderId="0" xfId="18" applyNumberFormat="1" applyFont="1" applyFill="1" applyBorder="1" applyAlignment="1">
      <alignment vertical="top"/>
    </xf>
    <xf numFmtId="0" fontId="0" fillId="0" borderId="0" xfId="0" applyFill="1" applyBorder="1"/>
    <xf numFmtId="3" fontId="15" fillId="0" borderId="0" xfId="18" applyNumberFormat="1" applyFont="1" applyFill="1" applyBorder="1" applyAlignment="1">
      <alignment horizontal="right" wrapText="1"/>
    </xf>
    <xf numFmtId="0" fontId="37" fillId="0" borderId="0" xfId="0" applyFont="1" applyBorder="1" applyAlignment="1">
      <alignment horizontal="center" vertical="center" wrapText="1"/>
    </xf>
    <xf numFmtId="3" fontId="37" fillId="0" borderId="0" xfId="18" applyNumberFormat="1" applyFont="1" applyBorder="1" applyAlignment="1">
      <alignment horizontal="right" wrapText="1"/>
    </xf>
    <xf numFmtId="0" fontId="21" fillId="0" borderId="0" xfId="0" applyFont="1" applyBorder="1" applyAlignment="1">
      <alignment vertical="center"/>
    </xf>
    <xf numFmtId="0" fontId="15" fillId="0" borderId="0" xfId="0" applyNumberFormat="1" applyFont="1" applyBorder="1" applyAlignment="1">
      <alignment vertical="top"/>
    </xf>
    <xf numFmtId="10" fontId="14" fillId="0" borderId="0" xfId="19" applyNumberFormat="1" applyFont="1" applyFill="1" applyBorder="1"/>
    <xf numFmtId="10" fontId="15" fillId="0" borderId="0" xfId="19" applyNumberFormat="1" applyFont="1" applyFill="1" applyBorder="1"/>
    <xf numFmtId="0" fontId="23" fillId="0" borderId="18" xfId="0" applyFont="1" applyFill="1" applyBorder="1"/>
    <xf numFmtId="3" fontId="15" fillId="0" borderId="18" xfId="18" applyNumberFormat="1" applyFont="1" applyFill="1" applyBorder="1" applyAlignment="1">
      <alignment horizontal="right" wrapText="1"/>
    </xf>
    <xf numFmtId="0" fontId="37" fillId="0" borderId="3" xfId="0" applyFont="1" applyBorder="1" applyAlignment="1">
      <alignment horizontal="center" vertical="center" wrapText="1"/>
    </xf>
    <xf numFmtId="3" fontId="15" fillId="19" borderId="18" xfId="18" applyNumberFormat="1" applyFont="1" applyFill="1" applyBorder="1" applyAlignment="1">
      <alignment horizontal="right" wrapText="1"/>
    </xf>
    <xf numFmtId="3" fontId="15" fillId="19" borderId="0" xfId="18" applyNumberFormat="1" applyFont="1" applyFill="1" applyBorder="1" applyAlignment="1">
      <alignment horizontal="right" wrapText="1"/>
    </xf>
    <xf numFmtId="0" fontId="37" fillId="0" borderId="0" xfId="0" applyFont="1" applyBorder="1" applyAlignment="1">
      <alignment horizontal="left" vertical="center" wrapText="1"/>
    </xf>
    <xf numFmtId="3" fontId="37" fillId="0" borderId="0" xfId="18" applyNumberFormat="1" applyFont="1" applyFill="1" applyBorder="1" applyAlignment="1">
      <alignment horizontal="right" wrapText="1"/>
    </xf>
    <xf numFmtId="3" fontId="39" fillId="19" borderId="3" xfId="18" applyNumberFormat="1" applyFont="1" applyFill="1" applyBorder="1" applyAlignment="1">
      <alignment horizontal="right" wrapText="1"/>
    </xf>
    <xf numFmtId="3" fontId="39" fillId="0" borderId="3" xfId="18" applyNumberFormat="1" applyFont="1" applyBorder="1" applyAlignment="1">
      <alignment horizontal="right" wrapText="1"/>
    </xf>
    <xf numFmtId="0" fontId="15" fillId="0" borderId="3" xfId="0" applyNumberFormat="1" applyFont="1" applyFill="1" applyBorder="1" applyAlignment="1">
      <alignment horizontal="left" vertical="top"/>
    </xf>
    <xf numFmtId="0" fontId="15" fillId="0" borderId="3" xfId="0" applyNumberFormat="1" applyFont="1" applyFill="1" applyBorder="1" applyAlignment="1">
      <alignment vertical="top"/>
    </xf>
    <xf numFmtId="0" fontId="2" fillId="0" borderId="18" xfId="0" applyNumberFormat="1" applyFont="1" applyFill="1" applyBorder="1" applyAlignment="1">
      <alignment vertical="top"/>
    </xf>
    <xf numFmtId="0" fontId="14" fillId="0" borderId="19" xfId="0" applyNumberFormat="1" applyFont="1" applyFill="1" applyBorder="1" applyAlignment="1">
      <alignment vertical="top"/>
    </xf>
    <xf numFmtId="0" fontId="2" fillId="0" borderId="19" xfId="0" applyNumberFormat="1" applyFont="1" applyFill="1" applyBorder="1"/>
    <xf numFmtId="3" fontId="15" fillId="19" borderId="18" xfId="18" applyNumberFormat="1" applyFont="1" applyFill="1" applyBorder="1" applyAlignment="1">
      <alignment vertical="top"/>
    </xf>
    <xf numFmtId="3" fontId="15" fillId="0" borderId="18" xfId="18" applyNumberFormat="1" applyFont="1" applyFill="1" applyBorder="1" applyAlignment="1">
      <alignment vertical="top"/>
    </xf>
    <xf numFmtId="3" fontId="15" fillId="19" borderId="0" xfId="18" applyNumberFormat="1" applyFont="1" applyFill="1" applyBorder="1" applyAlignment="1">
      <alignment vertical="top"/>
    </xf>
    <xf numFmtId="3" fontId="15" fillId="19" borderId="3" xfId="18" applyNumberFormat="1" applyFont="1" applyFill="1" applyBorder="1" applyAlignment="1">
      <alignment vertical="top"/>
    </xf>
    <xf numFmtId="3" fontId="15" fillId="0" borderId="3" xfId="18" applyNumberFormat="1" applyFont="1" applyFill="1" applyBorder="1" applyAlignment="1">
      <alignment vertical="top"/>
    </xf>
    <xf numFmtId="171" fontId="15" fillId="0" borderId="18" xfId="18" applyNumberFormat="1" applyFont="1" applyFill="1" applyBorder="1" applyAlignment="1">
      <alignment vertical="top"/>
    </xf>
    <xf numFmtId="171" fontId="15" fillId="0" borderId="0" xfId="18" applyNumberFormat="1" applyFont="1" applyFill="1" applyBorder="1" applyAlignment="1">
      <alignment vertical="top"/>
    </xf>
    <xf numFmtId="171" fontId="36" fillId="0" borderId="0" xfId="18" applyNumberFormat="1" applyFont="1" applyFill="1" applyBorder="1" applyAlignment="1">
      <alignment vertical="top"/>
    </xf>
    <xf numFmtId="171" fontId="15" fillId="0" borderId="16" xfId="18" applyNumberFormat="1" applyFont="1" applyFill="1" applyBorder="1" applyAlignment="1">
      <alignment vertical="top"/>
    </xf>
    <xf numFmtId="171" fontId="15" fillId="0" borderId="5" xfId="18" applyNumberFormat="1" applyFont="1" applyFill="1" applyBorder="1" applyAlignment="1">
      <alignment vertical="top"/>
    </xf>
    <xf numFmtId="171" fontId="15" fillId="0" borderId="11" xfId="18" applyNumberFormat="1" applyFont="1" applyFill="1" applyBorder="1" applyAlignment="1">
      <alignment vertical="top"/>
    </xf>
    <xf numFmtId="171" fontId="15" fillId="0" borderId="0" xfId="0" applyNumberFormat="1" applyFont="1" applyFill="1" applyBorder="1"/>
    <xf numFmtId="171" fontId="15" fillId="0" borderId="0" xfId="0" applyNumberFormat="1" applyFont="1" applyFill="1" applyBorder="1" applyAlignment="1">
      <alignment horizontal="right"/>
    </xf>
    <xf numFmtId="171" fontId="14" fillId="19" borderId="19" xfId="0" applyNumberFormat="1" applyFont="1" applyFill="1" applyBorder="1"/>
    <xf numFmtId="171" fontId="15" fillId="0" borderId="19" xfId="0" applyNumberFormat="1" applyFont="1" applyFill="1" applyBorder="1"/>
    <xf numFmtId="0" fontId="36" fillId="0" borderId="18" xfId="0" applyNumberFormat="1" applyFont="1" applyFill="1" applyBorder="1" applyAlignment="1">
      <alignment horizontal="left" vertical="top" indent="3"/>
    </xf>
    <xf numFmtId="0" fontId="36" fillId="0" borderId="0" xfId="0" applyNumberFormat="1" applyFont="1" applyBorder="1" applyAlignment="1">
      <alignment horizontal="left" vertical="top" indent="3"/>
    </xf>
    <xf numFmtId="0" fontId="36" fillId="0" borderId="0" xfId="0" applyNumberFormat="1" applyFont="1" applyFill="1" applyBorder="1" applyAlignment="1">
      <alignment horizontal="left" vertical="top" indent="5"/>
    </xf>
    <xf numFmtId="0" fontId="36" fillId="0" borderId="0" xfId="0" applyNumberFormat="1" applyFont="1" applyFill="1" applyBorder="1" applyAlignment="1">
      <alignment horizontal="left" vertical="top" indent="6"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right" vertical="center" wrapText="1"/>
    </xf>
    <xf numFmtId="0" fontId="51" fillId="6" borderId="0" xfId="0" applyFont="1" applyFill="1" applyBorder="1"/>
    <xf numFmtId="0" fontId="52" fillId="6" borderId="0" xfId="0" applyFont="1" applyFill="1" applyBorder="1"/>
    <xf numFmtId="0" fontId="55" fillId="6" borderId="0" xfId="0" applyFont="1" applyFill="1" applyBorder="1" applyAlignment="1">
      <alignment horizontal="left" vertical="center" wrapText="1"/>
    </xf>
    <xf numFmtId="0" fontId="55" fillId="6" borderId="0" xfId="0" applyFont="1" applyFill="1" applyBorder="1" applyAlignment="1">
      <alignment horizontal="right"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right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right" vertical="center" wrapText="1"/>
    </xf>
    <xf numFmtId="0" fontId="53" fillId="6" borderId="0" xfId="0" applyFont="1" applyFill="1" applyBorder="1" applyAlignment="1">
      <alignment horizontal="right" vertical="center" wrapText="1"/>
    </xf>
    <xf numFmtId="0" fontId="56" fillId="6" borderId="0" xfId="0" applyFont="1" applyFill="1" applyBorder="1" applyAlignment="1">
      <alignment horizontal="right" vertical="center" wrapText="1"/>
    </xf>
    <xf numFmtId="0" fontId="56" fillId="0" borderId="24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56" fillId="6" borderId="0" xfId="0" applyFont="1" applyFill="1" applyBorder="1" applyAlignment="1">
      <alignment horizontal="left" vertical="center" wrapText="1"/>
    </xf>
    <xf numFmtId="0" fontId="56" fillId="21" borderId="0" xfId="0" applyFont="1" applyFill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 wrapText="1" indent="1"/>
    </xf>
    <xf numFmtId="0" fontId="58" fillId="0" borderId="0" xfId="0" applyFont="1" applyAlignment="1">
      <alignment horizontal="right" vertical="center" wrapText="1"/>
    </xf>
    <xf numFmtId="0" fontId="58" fillId="21" borderId="0" xfId="0" applyFont="1" applyFill="1" applyAlignment="1">
      <alignment horizontal="right" vertical="center" wrapText="1"/>
    </xf>
    <xf numFmtId="0" fontId="56" fillId="21" borderId="22" xfId="0" applyFont="1" applyFill="1" applyBorder="1" applyAlignment="1">
      <alignment horizontal="right" vertical="center" wrapText="1"/>
    </xf>
    <xf numFmtId="0" fontId="59" fillId="0" borderId="0" xfId="0" applyFont="1" applyAlignment="1">
      <alignment horizontal="left" vertical="center" wrapText="1" indent="1"/>
    </xf>
    <xf numFmtId="0" fontId="59" fillId="0" borderId="0" xfId="0" applyFont="1" applyAlignment="1">
      <alignment horizontal="right" vertical="center" wrapText="1"/>
    </xf>
    <xf numFmtId="0" fontId="59" fillId="21" borderId="0" xfId="0" applyFont="1" applyFill="1" applyAlignment="1">
      <alignment horizontal="righ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right" vertical="center" wrapText="1"/>
    </xf>
    <xf numFmtId="0" fontId="56" fillId="21" borderId="23" xfId="0" applyFont="1" applyFill="1" applyBorder="1" applyAlignment="1">
      <alignment horizontal="righ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right" vertical="center" wrapText="1"/>
    </xf>
    <xf numFmtId="0" fontId="61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/>
    </xf>
    <xf numFmtId="9" fontId="56" fillId="0" borderId="0" xfId="0" applyNumberFormat="1" applyFont="1" applyAlignment="1">
      <alignment horizontal="right" vertical="center" wrapText="1"/>
    </xf>
    <xf numFmtId="9" fontId="56" fillId="0" borderId="22" xfId="0" applyNumberFormat="1" applyFont="1" applyBorder="1" applyAlignment="1">
      <alignment horizontal="right" vertical="center" wrapText="1"/>
    </xf>
    <xf numFmtId="0" fontId="56" fillId="0" borderId="22" xfId="0" applyFont="1" applyBorder="1" applyAlignment="1">
      <alignment horizontal="justify" vertical="center" wrapText="1"/>
    </xf>
    <xf numFmtId="0" fontId="62" fillId="0" borderId="0" xfId="0" applyFont="1" applyAlignment="1">
      <alignment horizontal="justify" vertical="center"/>
    </xf>
    <xf numFmtId="171" fontId="14" fillId="0" borderId="5" xfId="0" applyNumberFormat="1" applyFont="1" applyFill="1" applyBorder="1" applyAlignment="1">
      <alignment vertical="top"/>
    </xf>
    <xf numFmtId="171" fontId="14" fillId="0" borderId="0" xfId="0" applyNumberFormat="1" applyFont="1" applyFill="1" applyBorder="1" applyAlignment="1">
      <alignment horizontal="right"/>
    </xf>
    <xf numFmtId="171" fontId="15" fillId="19" borderId="18" xfId="18" applyNumberFormat="1" applyFont="1" applyFill="1" applyBorder="1" applyAlignment="1">
      <alignment horizontal="right" vertical="top"/>
    </xf>
    <xf numFmtId="171" fontId="15" fillId="19" borderId="0" xfId="18" applyNumberFormat="1" applyFont="1" applyFill="1" applyBorder="1" applyAlignment="1">
      <alignment horizontal="right" vertical="top"/>
    </xf>
    <xf numFmtId="171" fontId="14" fillId="0" borderId="18" xfId="0" applyNumberFormat="1" applyFont="1" applyFill="1" applyBorder="1" applyAlignment="1">
      <alignment horizontal="right" vertical="top"/>
    </xf>
    <xf numFmtId="171" fontId="14" fillId="0" borderId="0" xfId="0" applyNumberFormat="1" applyFont="1" applyFill="1" applyBorder="1" applyAlignment="1">
      <alignment horizontal="right" vertical="top"/>
    </xf>
    <xf numFmtId="171" fontId="15" fillId="19" borderId="18" xfId="18" applyNumberFormat="1" applyFont="1" applyFill="1" applyBorder="1" applyAlignment="1">
      <alignment vertical="top"/>
    </xf>
    <xf numFmtId="171" fontId="15" fillId="19" borderId="0" xfId="18" applyNumberFormat="1" applyFont="1" applyFill="1" applyBorder="1" applyAlignment="1">
      <alignment vertical="top"/>
    </xf>
    <xf numFmtId="171" fontId="36" fillId="19" borderId="0" xfId="18" applyNumberFormat="1" applyFont="1" applyFill="1" applyBorder="1" applyAlignment="1">
      <alignment vertical="top"/>
    </xf>
    <xf numFmtId="171" fontId="15" fillId="19" borderId="16" xfId="18" applyNumberFormat="1" applyFont="1" applyFill="1" applyBorder="1" applyAlignment="1">
      <alignment vertical="top"/>
    </xf>
    <xf numFmtId="171" fontId="15" fillId="19" borderId="5" xfId="18" applyNumberFormat="1" applyFont="1" applyFill="1" applyBorder="1" applyAlignment="1">
      <alignment vertical="top"/>
    </xf>
    <xf numFmtId="171" fontId="15" fillId="19" borderId="11" xfId="18" applyNumberFormat="1" applyFont="1" applyFill="1" applyBorder="1" applyAlignment="1">
      <alignment vertical="top"/>
    </xf>
    <xf numFmtId="171" fontId="14" fillId="19" borderId="5" xfId="18" applyNumberFormat="1" applyFont="1" applyFill="1" applyBorder="1" applyAlignment="1">
      <alignment vertical="top"/>
    </xf>
    <xf numFmtId="171" fontId="14" fillId="19" borderId="0" xfId="0" applyNumberFormat="1" applyFont="1" applyFill="1" applyBorder="1"/>
    <xf numFmtId="9" fontId="14" fillId="19" borderId="0" xfId="19" applyFont="1" applyFill="1" applyBorder="1"/>
    <xf numFmtId="10" fontId="14" fillId="19" borderId="11" xfId="19" applyNumberFormat="1" applyFont="1" applyFill="1" applyBorder="1"/>
    <xf numFmtId="171" fontId="14" fillId="19" borderId="0" xfId="18" quotePrefix="1" applyNumberFormat="1" applyFont="1" applyFill="1" applyBorder="1" applyAlignment="1">
      <alignment horizontal="right" vertical="top"/>
    </xf>
    <xf numFmtId="171" fontId="15" fillId="19" borderId="0" xfId="18" quotePrefix="1" applyNumberFormat="1" applyFont="1" applyFill="1" applyBorder="1" applyAlignment="1">
      <alignment horizontal="right" vertical="top"/>
    </xf>
    <xf numFmtId="171" fontId="14" fillId="19" borderId="0" xfId="18" applyNumberFormat="1" applyFont="1" applyFill="1" applyBorder="1" applyAlignment="1">
      <alignment horizontal="right" vertical="top"/>
    </xf>
    <xf numFmtId="0" fontId="63" fillId="21" borderId="0" xfId="0" applyFont="1" applyFill="1" applyAlignment="1">
      <alignment horizontal="right" vertical="center" wrapText="1"/>
    </xf>
    <xf numFmtId="172" fontId="2" fillId="0" borderId="0" xfId="18" applyNumberFormat="1" applyFont="1"/>
    <xf numFmtId="0" fontId="63" fillId="21" borderId="25" xfId="0" applyFont="1" applyFill="1" applyBorder="1" applyAlignment="1">
      <alignment vertical="center" wrapText="1"/>
    </xf>
    <xf numFmtId="0" fontId="63" fillId="21" borderId="25" xfId="0" applyFont="1" applyFill="1" applyBorder="1" applyAlignment="1">
      <alignment horizontal="right" vertical="center" wrapText="1"/>
    </xf>
    <xf numFmtId="14" fontId="63" fillId="21" borderId="2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20" borderId="0" xfId="0" applyFont="1" applyFill="1" applyAlignment="1">
      <alignment horizontal="right" vertical="center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right" vertical="center" wrapText="1"/>
    </xf>
    <xf numFmtId="0" fontId="2" fillId="20" borderId="25" xfId="0" applyFont="1" applyFill="1" applyBorder="1" applyAlignment="1">
      <alignment horizontal="right" vertical="center" wrapText="1"/>
    </xf>
    <xf numFmtId="9" fontId="2" fillId="20" borderId="0" xfId="0" applyNumberFormat="1" applyFont="1" applyFill="1" applyAlignment="1">
      <alignment horizontal="right" vertical="center" wrapText="1"/>
    </xf>
    <xf numFmtId="9" fontId="2" fillId="0" borderId="0" xfId="0" applyNumberFormat="1" applyFont="1" applyAlignment="1">
      <alignment horizontal="right" vertical="center" wrapText="1"/>
    </xf>
    <xf numFmtId="9" fontId="2" fillId="20" borderId="25" xfId="0" applyNumberFormat="1" applyFont="1" applyFill="1" applyBorder="1" applyAlignment="1">
      <alignment horizontal="right" vertical="center" wrapText="1"/>
    </xf>
    <xf numFmtId="9" fontId="2" fillId="0" borderId="25" xfId="0" applyNumberFormat="1" applyFont="1" applyBorder="1" applyAlignment="1">
      <alignment horizontal="right" vertical="center" wrapText="1"/>
    </xf>
    <xf numFmtId="10" fontId="2" fillId="2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2" fillId="20" borderId="25" xfId="0" applyFont="1" applyFill="1" applyBorder="1" applyAlignment="1">
      <alignment vertical="center" wrapText="1"/>
    </xf>
    <xf numFmtId="0" fontId="65" fillId="0" borderId="0" xfId="0" applyFont="1" applyAlignment="1">
      <alignment horizontal="left" vertical="center" wrapText="1" indent="2"/>
    </xf>
    <xf numFmtId="0" fontId="65" fillId="0" borderId="0" xfId="0" applyFont="1" applyAlignment="1">
      <alignment horizontal="left" vertical="center" wrapText="1" indent="1"/>
    </xf>
    <xf numFmtId="0" fontId="65" fillId="0" borderId="0" xfId="0" applyFont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right" vertical="center" wrapText="1"/>
    </xf>
    <xf numFmtId="0" fontId="2" fillId="20" borderId="27" xfId="0" applyFont="1" applyFill="1" applyBorder="1" applyAlignment="1">
      <alignment horizontal="right" vertical="center" wrapText="1"/>
    </xf>
    <xf numFmtId="0" fontId="64" fillId="0" borderId="0" xfId="0" applyFont="1" applyAlignment="1">
      <alignment horizontal="right" vertical="center" wrapText="1"/>
    </xf>
    <xf numFmtId="0" fontId="64" fillId="0" borderId="25" xfId="0" applyFont="1" applyBorder="1" applyAlignment="1">
      <alignment horizontal="right" vertical="center" wrapText="1"/>
    </xf>
    <xf numFmtId="0" fontId="66" fillId="21" borderId="0" xfId="0" applyFont="1" applyFill="1" applyAlignment="1">
      <alignment vertical="center" wrapText="1"/>
    </xf>
    <xf numFmtId="0" fontId="67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center" vertical="center"/>
    </xf>
    <xf numFmtId="9" fontId="14" fillId="19" borderId="0" xfId="19" applyFont="1" applyFill="1" applyBorder="1" applyAlignment="1">
      <alignment horizontal="right"/>
    </xf>
    <xf numFmtId="9" fontId="15" fillId="0" borderId="0" xfId="19" applyFont="1" applyFill="1" applyBorder="1" applyAlignment="1">
      <alignment horizontal="right"/>
    </xf>
    <xf numFmtId="0" fontId="56" fillId="19" borderId="0" xfId="0" applyFont="1" applyFill="1" applyAlignment="1">
      <alignment horizontal="right" vertical="center" wrapText="1"/>
    </xf>
    <xf numFmtId="0" fontId="56" fillId="19" borderId="22" xfId="0" applyFont="1" applyFill="1" applyBorder="1" applyAlignment="1">
      <alignment horizontal="right" vertical="center" wrapText="1"/>
    </xf>
    <xf numFmtId="0" fontId="56" fillId="19" borderId="24" xfId="0" applyFont="1" applyFill="1" applyBorder="1" applyAlignment="1">
      <alignment horizontal="right" vertical="center" wrapText="1"/>
    </xf>
    <xf numFmtId="0" fontId="58" fillId="19" borderId="0" xfId="0" applyFont="1" applyFill="1" applyAlignment="1">
      <alignment horizontal="right" vertical="center" wrapText="1"/>
    </xf>
    <xf numFmtId="0" fontId="59" fillId="19" borderId="0" xfId="0" applyFont="1" applyFill="1" applyAlignment="1">
      <alignment horizontal="right" vertical="center" wrapText="1"/>
    </xf>
    <xf numFmtId="0" fontId="56" fillId="19" borderId="23" xfId="0" applyFont="1" applyFill="1" applyBorder="1" applyAlignment="1">
      <alignment horizontal="right" vertical="center" wrapText="1"/>
    </xf>
    <xf numFmtId="9" fontId="56" fillId="19" borderId="0" xfId="0" applyNumberFormat="1" applyFont="1" applyFill="1" applyAlignment="1">
      <alignment horizontal="right" vertical="center" wrapText="1"/>
    </xf>
    <xf numFmtId="9" fontId="56" fillId="19" borderId="22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right" vertical="center" wrapText="1"/>
    </xf>
    <xf numFmtId="0" fontId="53" fillId="0" borderId="22" xfId="0" applyFont="1" applyBorder="1" applyAlignment="1">
      <alignment horizontal="right" vertical="center" wrapText="1"/>
    </xf>
    <xf numFmtId="14" fontId="53" fillId="0" borderId="0" xfId="0" applyNumberFormat="1" applyFont="1" applyAlignment="1">
      <alignment horizontal="right" vertical="center" wrapText="1"/>
    </xf>
    <xf numFmtId="14" fontId="53" fillId="0" borderId="22" xfId="0" applyNumberFormat="1" applyFont="1" applyBorder="1" applyAlignment="1">
      <alignment horizontal="right" vertical="center" wrapText="1"/>
    </xf>
    <xf numFmtId="0" fontId="60" fillId="0" borderId="0" xfId="0" applyFont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56" fillId="19" borderId="23" xfId="0" applyFont="1" applyFill="1" applyBorder="1" applyAlignment="1">
      <alignment horizontal="right" vertical="center" wrapText="1"/>
    </xf>
    <xf numFmtId="0" fontId="56" fillId="0" borderId="23" xfId="0" applyFont="1" applyBorder="1" applyAlignment="1">
      <alignment horizontal="right" vertical="center" wrapText="1"/>
    </xf>
    <xf numFmtId="0" fontId="56" fillId="21" borderId="23" xfId="0" applyFont="1" applyFill="1" applyBorder="1" applyAlignment="1">
      <alignment horizontal="right" vertical="center" wrapText="1"/>
    </xf>
    <xf numFmtId="0" fontId="56" fillId="19" borderId="0" xfId="0" applyFont="1" applyFill="1" applyAlignment="1">
      <alignment horizontal="right" vertical="center" wrapText="1"/>
    </xf>
    <xf numFmtId="0" fontId="56" fillId="0" borderId="0" xfId="0" applyFont="1" applyAlignment="1">
      <alignment horizontal="right" vertical="center" wrapText="1"/>
    </xf>
    <xf numFmtId="0" fontId="56" fillId="21" borderId="0" xfId="0" applyFont="1" applyFill="1" applyAlignment="1">
      <alignment horizontal="right" vertical="center" wrapText="1"/>
    </xf>
    <xf numFmtId="0" fontId="56" fillId="21" borderId="11" xfId="0" applyFont="1" applyFill="1" applyBorder="1" applyAlignment="1">
      <alignment horizontal="right" vertical="center" wrapText="1"/>
    </xf>
    <xf numFmtId="0" fontId="56" fillId="0" borderId="11" xfId="0" applyFont="1" applyBorder="1" applyAlignment="1">
      <alignment horizontal="right" vertical="center" wrapText="1"/>
    </xf>
    <xf numFmtId="0" fontId="56" fillId="0" borderId="0" xfId="0" applyFont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19" borderId="11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center" vertical="center"/>
    </xf>
    <xf numFmtId="0" fontId="14" fillId="0" borderId="0" xfId="13" applyFont="1" applyFill="1" applyBorder="1" applyAlignment="1">
      <alignment horizontal="left" vertical="top"/>
    </xf>
    <xf numFmtId="0" fontId="38" fillId="0" borderId="3" xfId="0" applyFont="1" applyBorder="1" applyAlignment="1">
      <alignment horizontal="left" vertical="center" wrapText="1"/>
    </xf>
    <xf numFmtId="0" fontId="14" fillId="0" borderId="18" xfId="13" applyFont="1" applyFill="1" applyBorder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</cellXfs>
  <cellStyles count="53">
    <cellStyle name="AM_For_Lev1" xfId="20"/>
    <cellStyle name="Border" xfId="21"/>
    <cellStyle name="Comma" xfId="18" builtinId="3"/>
    <cellStyle name="Comma [0] 2" xfId="22"/>
    <cellStyle name="Comma 2" xfId="23"/>
    <cellStyle name="Currency [0] 2" xfId="24"/>
    <cellStyle name="Currency 2" xfId="25"/>
    <cellStyle name="Dim3" xfId="26"/>
    <cellStyle name="Dim3 Descrip." xfId="27"/>
    <cellStyle name="Filip" xfId="17"/>
    <cellStyle name="Global level 1 Numeric" xfId="28"/>
    <cellStyle name="Global level 1 text" xfId="29"/>
    <cellStyle name="Global level 2 WhereOf" xfId="30"/>
    <cellStyle name="Global level 2 Whereof numeric" xfId="31"/>
    <cellStyle name="Global Total numeric" xfId="32"/>
    <cellStyle name="Global totals" xfId="33"/>
    <cellStyle name="GRS_For_Lev1" xfId="34"/>
    <cellStyle name="Hid_Border" xfId="35"/>
    <cellStyle name="Hidden" xfId="1"/>
    <cellStyle name="Hidden 2" xfId="36"/>
    <cellStyle name="HiddenAnchor" xfId="2"/>
    <cellStyle name="Level 1 - Numeric" xfId="3"/>
    <cellStyle name="Level 1 - Text" xfId="4"/>
    <cellStyle name="Level 2 -  Text" xfId="5"/>
    <cellStyle name="Level 2 - Numeric" xfId="6"/>
    <cellStyle name="Level 3 - Numeric" xfId="7"/>
    <cellStyle name="Level 3 - Text" xfId="8"/>
    <cellStyle name="Level 4 - Numeric" xfId="9"/>
    <cellStyle name="Level 4 - Text" xfId="10"/>
    <cellStyle name="Manual0D" xfId="37"/>
    <cellStyle name="N0d_Normal" xfId="38"/>
    <cellStyle name="N2d_Normal" xfId="39"/>
    <cellStyle name="Normal" xfId="0" builtinId="0"/>
    <cellStyle name="Normal 2" xfId="13"/>
    <cellStyle name="Not applicable" xfId="40"/>
    <cellStyle name="NumBottomRight" xfId="41"/>
    <cellStyle name="NumTopLeft" xfId="42"/>
    <cellStyle name="Parametres title" xfId="43"/>
    <cellStyle name="Parametres values" xfId="44"/>
    <cellStyle name="Percent" xfId="19" builtinId="5"/>
    <cellStyle name="Protected" xfId="11"/>
    <cellStyle name="Rec_Det_N0D" xfId="45"/>
    <cellStyle name="Rep_For_Lev0" xfId="46"/>
    <cellStyle name="TextIndent0" xfId="15"/>
    <cellStyle name="TextIndent1" xfId="16"/>
    <cellStyle name="TextIndent2" xfId="47"/>
    <cellStyle name="Titel" xfId="48"/>
    <cellStyle name="Title_Border" xfId="14"/>
    <cellStyle name="Txt_Level1" xfId="49"/>
    <cellStyle name="TxtBottomRight" xfId="50"/>
    <cellStyle name="TxtTopLeft" xfId="51"/>
    <cellStyle name="Unprotected" xfId="12"/>
    <cellStyle name="WhereOf" xfId="52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C0C0C0"/>
      <color rgb="FF3BAEE1"/>
      <color rgb="FFFF0000"/>
      <color rgb="FF1B5B95"/>
      <color rgb="FFFDE9D9"/>
      <color rgb="FFE8EAF8"/>
      <color rgb="FFF000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318298</xdr:colOff>
      <xdr:row>42</xdr:row>
      <xdr:rowOff>88254</xdr:rowOff>
    </xdr:from>
    <xdr:ext cx="5387175" cy="472749"/>
    <xdr:sp macro="" textlink="">
      <xdr:nvSpPr>
        <xdr:cNvPr id="2" name="Notched Right Arrow 1"/>
        <xdr:cNvSpPr/>
      </xdr:nvSpPr>
      <xdr:spPr>
        <a:xfrm rot="10800000" flipV="1">
          <a:off x="7140579" y="7589192"/>
          <a:ext cx="5387175" cy="472749"/>
        </a:xfrm>
        <a:prstGeom prst="notchedRightArrow">
          <a:avLst/>
        </a:prstGeom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0"/>
        </a:gra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horz" wrap="square" rtlCol="0" anchor="ctr">
          <a:noAutofit/>
        </a:bodyPr>
        <a:lstStyle/>
        <a:p>
          <a:pPr algn="ctr"/>
          <a:r>
            <a:rPr lang="nl-BE" sz="1400" b="1"/>
            <a:t>1.Select  requested report level ,</a:t>
          </a:r>
          <a:r>
            <a:rPr lang="nl-BE" sz="1400" b="1" baseline="0"/>
            <a:t> currency and unit + shift F9</a:t>
          </a:r>
          <a:endParaRPr lang="nl-BE" sz="1400" b="1"/>
        </a:p>
      </xdr:txBody>
    </xdr:sp>
    <xdr:clientData/>
  </xdr:oneCellAnchor>
  <xdr:oneCellAnchor>
    <xdr:from>
      <xdr:col>13</xdr:col>
      <xdr:colOff>333377</xdr:colOff>
      <xdr:row>66</xdr:row>
      <xdr:rowOff>166686</xdr:rowOff>
    </xdr:from>
    <xdr:ext cx="6418205" cy="416719"/>
    <xdr:sp macro="" textlink="">
      <xdr:nvSpPr>
        <xdr:cNvPr id="5" name="Notched Right Arrow 4"/>
        <xdr:cNvSpPr/>
      </xdr:nvSpPr>
      <xdr:spPr>
        <a:xfrm rot="10800000" flipV="1">
          <a:off x="13513596" y="1714499"/>
          <a:ext cx="6418205" cy="416719"/>
        </a:xfrm>
        <a:prstGeom prst="notchedRightArrow">
          <a:avLst/>
        </a:prstGeom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0"/>
        </a:gra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vert="horz" wrap="square" rtlCol="0" anchor="ctr">
          <a:noAutofit/>
        </a:bodyPr>
        <a:lstStyle/>
        <a:p>
          <a:pPr algn="ctr"/>
          <a:r>
            <a:rPr lang="nl-BE" sz="1400" b="1"/>
            <a:t>2. Select Period</a:t>
          </a:r>
          <a:r>
            <a:rPr lang="nl-BE" sz="1400" b="1" baseline="0"/>
            <a:t> (last month of the quarter) + shift F9 to refresh sheet</a:t>
          </a:r>
          <a:r>
            <a:rPr lang="nl-BE" sz="1400" b="1"/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345\AppData\Local\Temp\notesFB86DA\2b2_Delta_report_alt(vs%20previous%20version)%20PRO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koepel\quarter%20estimate\ROFO\analyse%20sheets\QES_ROFO_P&amp;L%20Delta%20per%20company%20or%20BU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2B\GI005437\M016376\02_Content\Implementatie%20nieuwe%20Cognos\Analyse%20&amp;%20Opzet%20Cognos\Rapporten\Reporting%20Templates\Finale%20versie%20TEMPLATE%20GRS_V201210%20With%20User%20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P&amp;L '13"/>
      <sheetName val="P&amp;L Ins '13"/>
      <sheetName val="KPI '13"/>
      <sheetName val="P&amp;L '14"/>
      <sheetName val="P&amp;L Ins '14"/>
      <sheetName val="KPI '14"/>
      <sheetName val="P&amp;L '15"/>
      <sheetName val="P&amp;L Ins '15"/>
      <sheetName val="KPI '15"/>
      <sheetName val="P&amp;L '16"/>
      <sheetName val="P&amp;L Ins '16"/>
      <sheetName val="KPI '16"/>
    </sheetNames>
    <sheetDataSet>
      <sheetData sheetId="0"/>
      <sheetData sheetId="1">
        <row r="1">
          <cell r="AI1" t="str">
            <v>APC13</v>
          </cell>
        </row>
        <row r="70">
          <cell r="F70" t="str">
            <v>I2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QES P&amp;L"/>
      <sheetName val="ROFO P&amp;L"/>
      <sheetName val="QES Group Centre"/>
      <sheetName val="Sheet1"/>
    </sheetNames>
    <sheetDataSet>
      <sheetData sheetId="0" refreshError="1"/>
      <sheetData sheetId="1">
        <row r="68">
          <cell r="F68" t="str">
            <v>ROF15 Q1 Input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User Menu"/>
      <sheetName val="Names"/>
      <sheetName val="Application Mgt Menu"/>
      <sheetName val="Template"/>
      <sheetName val="HeaderTable"/>
      <sheetName val="Parameters"/>
      <sheetName val="LocalLists"/>
      <sheetName val="TM1Pick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F1" t="str">
            <v xml:space="preserve"> 3.2</v>
          </cell>
        </row>
      </sheetData>
      <sheetData sheetId="7">
        <row r="1">
          <cell r="A1" t="str">
            <v>PeriodScopes_List</v>
          </cell>
          <cell r="C1" t="str">
            <v>UnitsText_List</v>
          </cell>
          <cell r="D1" t="str">
            <v>UnitsNumber_List</v>
          </cell>
          <cell r="N1" t="str">
            <v>TobecopiedSheets_List
(REVERSE order)</v>
          </cell>
        </row>
        <row r="2">
          <cell r="C2" t="str">
            <v>Units</v>
          </cell>
          <cell r="D2">
            <v>1</v>
          </cell>
          <cell r="N2" t="str">
            <v>User Menu</v>
          </cell>
        </row>
        <row r="3">
          <cell r="C3" t="str">
            <v>Thousands</v>
          </cell>
          <cell r="D3">
            <v>1000</v>
          </cell>
          <cell r="N3" t="str">
            <v>Parameters</v>
          </cell>
        </row>
        <row r="4">
          <cell r="C4" t="str">
            <v>Millions</v>
          </cell>
          <cell r="D4">
            <v>1000000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adMeAppMgt"/>
  <dimension ref="A1:D58"/>
  <sheetViews>
    <sheetView showGridLines="0" workbookViewId="0">
      <selection activeCell="A11" sqref="A11"/>
    </sheetView>
  </sheetViews>
  <sheetFormatPr defaultColWidth="9.140625" defaultRowHeight="12.75" x14ac:dyDescent="0.2"/>
  <cols>
    <col min="1" max="1" width="32" customWidth="1"/>
    <col min="2" max="2" width="25.28515625" customWidth="1"/>
    <col min="3" max="3" width="31.85546875" customWidth="1"/>
    <col min="4" max="4" width="61.5703125" customWidth="1"/>
  </cols>
  <sheetData>
    <row r="1" spans="1:3" s="7" customFormat="1" x14ac:dyDescent="0.2">
      <c r="A1" s="7" t="s">
        <v>11</v>
      </c>
    </row>
    <row r="2" spans="1:3" s="7" customFormat="1" x14ac:dyDescent="0.2">
      <c r="B2" t="s">
        <v>14</v>
      </c>
      <c r="C2" s="26" t="s">
        <v>102</v>
      </c>
    </row>
    <row r="3" spans="1:3" x14ac:dyDescent="0.2">
      <c r="B3" t="s">
        <v>12</v>
      </c>
      <c r="C3" s="36" t="s">
        <v>207</v>
      </c>
    </row>
    <row r="4" spans="1:3" x14ac:dyDescent="0.2">
      <c r="B4" t="s">
        <v>13</v>
      </c>
      <c r="C4" s="36" t="s">
        <v>208</v>
      </c>
    </row>
    <row r="6" spans="1:3" x14ac:dyDescent="0.2">
      <c r="A6" s="7"/>
    </row>
    <row r="7" spans="1:3" x14ac:dyDescent="0.2">
      <c r="A7" s="42"/>
    </row>
    <row r="8" spans="1:3" s="11" customFormat="1" x14ac:dyDescent="0.2">
      <c r="A8" s="22"/>
    </row>
    <row r="9" spans="1:3" s="11" customFormat="1" x14ac:dyDescent="0.2">
      <c r="A9" s="22"/>
    </row>
    <row r="10" spans="1:3" s="11" customFormat="1" x14ac:dyDescent="0.2">
      <c r="A10" s="92" t="s">
        <v>285</v>
      </c>
    </row>
    <row r="11" spans="1:3" s="11" customFormat="1" x14ac:dyDescent="0.2">
      <c r="A11" s="22"/>
    </row>
    <row r="12" spans="1:3" s="11" customFormat="1" x14ac:dyDescent="0.2">
      <c r="A12" s="7"/>
    </row>
    <row r="13" spans="1:3" s="42" customFormat="1" x14ac:dyDescent="0.2">
      <c r="A13" s="7"/>
    </row>
    <row r="14" spans="1:3" s="42" customFormat="1" x14ac:dyDescent="0.2">
      <c r="A14" s="7"/>
    </row>
    <row r="15" spans="1:3" s="92" customFormat="1" x14ac:dyDescent="0.2">
      <c r="A15" s="7"/>
    </row>
    <row r="16" spans="1:3" s="42" customFormat="1" x14ac:dyDescent="0.2">
      <c r="A16" s="7"/>
    </row>
    <row r="17" spans="1:3" s="11" customFormat="1" x14ac:dyDescent="0.2">
      <c r="A17" s="7"/>
      <c r="B17" s="10"/>
    </row>
    <row r="18" spans="1:3" s="11" customFormat="1" x14ac:dyDescent="0.2">
      <c r="A18" s="7"/>
      <c r="B18" s="42"/>
      <c r="C18" s="42"/>
    </row>
    <row r="19" spans="1:3" s="11" customFormat="1" x14ac:dyDescent="0.2">
      <c r="A19" s="7"/>
      <c r="C19" s="42"/>
    </row>
    <row r="20" spans="1:3" s="11" customFormat="1" ht="15.75" x14ac:dyDescent="0.25">
      <c r="A20" s="13"/>
      <c r="B20" s="13"/>
      <c r="C20" s="42"/>
    </row>
    <row r="21" spans="1:3" s="11" customFormat="1" x14ac:dyDescent="0.2">
      <c r="A21" s="7"/>
      <c r="C21" s="42"/>
    </row>
    <row r="22" spans="1:3" s="11" customFormat="1" x14ac:dyDescent="0.2">
      <c r="A22" s="7"/>
    </row>
    <row r="23" spans="1:3" s="11" customFormat="1" x14ac:dyDescent="0.2">
      <c r="A23" s="7"/>
      <c r="B23" s="42"/>
    </row>
    <row r="24" spans="1:3" s="11" customFormat="1" x14ac:dyDescent="0.2">
      <c r="A24" s="7"/>
      <c r="B24" s="10"/>
    </row>
    <row r="25" spans="1:3" s="11" customFormat="1" x14ac:dyDescent="0.2">
      <c r="A25" s="7"/>
    </row>
    <row r="26" spans="1:3" s="11" customFormat="1" x14ac:dyDescent="0.2">
      <c r="A26" s="7"/>
    </row>
    <row r="27" spans="1:3" s="11" customFormat="1" x14ac:dyDescent="0.2">
      <c r="A27" s="7"/>
      <c r="B27" s="42"/>
      <c r="C27" s="92"/>
    </row>
    <row r="28" spans="1:3" s="11" customFormat="1" x14ac:dyDescent="0.2">
      <c r="A28" s="7"/>
      <c r="C28" s="42"/>
    </row>
    <row r="29" spans="1:3" s="11" customFormat="1" x14ac:dyDescent="0.2">
      <c r="A29" s="14"/>
      <c r="B29" s="15"/>
      <c r="C29" s="42"/>
    </row>
    <row r="30" spans="1:3" s="11" customFormat="1" x14ac:dyDescent="0.2">
      <c r="A30" s="14"/>
      <c r="B30" s="15"/>
      <c r="C30" s="42"/>
    </row>
    <row r="31" spans="1:3" s="11" customFormat="1" x14ac:dyDescent="0.2">
      <c r="A31" s="14"/>
      <c r="B31" s="15"/>
    </row>
    <row r="32" spans="1:3" s="11" customFormat="1" x14ac:dyDescent="0.2">
      <c r="A32" s="14"/>
      <c r="B32" s="15"/>
    </row>
    <row r="33" spans="1:3" s="11" customFormat="1" x14ac:dyDescent="0.2">
      <c r="A33" s="7"/>
    </row>
    <row r="34" spans="1:3" s="11" customFormat="1" x14ac:dyDescent="0.2">
      <c r="A34" s="7"/>
    </row>
    <row r="35" spans="1:3" s="42" customFormat="1" x14ac:dyDescent="0.2">
      <c r="A35" s="14"/>
    </row>
    <row r="36" spans="1:3" s="11" customFormat="1" x14ac:dyDescent="0.2">
      <c r="B36" s="10"/>
      <c r="C36" s="42"/>
    </row>
    <row r="37" spans="1:3" s="11" customFormat="1" x14ac:dyDescent="0.2">
      <c r="A37" s="7"/>
      <c r="C37" s="42"/>
    </row>
    <row r="38" spans="1:3" s="11" customFormat="1" x14ac:dyDescent="0.2">
      <c r="A38" s="7"/>
      <c r="C38" s="42"/>
    </row>
    <row r="39" spans="1:3" s="11" customFormat="1" x14ac:dyDescent="0.2">
      <c r="A39" s="14"/>
      <c r="C39" s="42"/>
    </row>
    <row r="40" spans="1:3" s="11" customFormat="1" x14ac:dyDescent="0.2">
      <c r="A40" s="7"/>
      <c r="C40" s="42"/>
    </row>
    <row r="41" spans="1:3" s="11" customFormat="1" x14ac:dyDescent="0.2">
      <c r="A41" s="7"/>
    </row>
    <row r="42" spans="1:3" s="11" customFormat="1" ht="12.75" customHeight="1" x14ac:dyDescent="0.2">
      <c r="A42" s="14"/>
      <c r="B42" s="42"/>
    </row>
    <row r="43" spans="1:3" s="11" customFormat="1" x14ac:dyDescent="0.2">
      <c r="A43" s="7"/>
    </row>
    <row r="44" spans="1:3" s="42" customFormat="1" x14ac:dyDescent="0.2">
      <c r="A44" s="7"/>
    </row>
    <row r="45" spans="1:3" s="11" customFormat="1" x14ac:dyDescent="0.2">
      <c r="A45" s="7"/>
    </row>
    <row r="46" spans="1:3" s="11" customFormat="1" x14ac:dyDescent="0.2">
      <c r="A46" s="7"/>
      <c r="B46" s="42"/>
      <c r="C46" s="42"/>
    </row>
    <row r="47" spans="1:3" x14ac:dyDescent="0.2">
      <c r="A47" s="7"/>
      <c r="B47" s="11"/>
      <c r="C47" s="42"/>
    </row>
    <row r="48" spans="1:3" x14ac:dyDescent="0.2">
      <c r="A48" s="7"/>
      <c r="C48" s="42"/>
    </row>
    <row r="49" spans="1:4" x14ac:dyDescent="0.2">
      <c r="A49" s="7"/>
      <c r="B49" s="10"/>
    </row>
    <row r="50" spans="1:4" x14ac:dyDescent="0.2">
      <c r="A50" s="7"/>
      <c r="B50" s="42"/>
    </row>
    <row r="51" spans="1:4" x14ac:dyDescent="0.2">
      <c r="A51" s="7"/>
      <c r="D51" s="11"/>
    </row>
    <row r="52" spans="1:4" x14ac:dyDescent="0.2">
      <c r="A52" s="7"/>
      <c r="D52" s="11"/>
    </row>
    <row r="53" spans="1:4" x14ac:dyDescent="0.2">
      <c r="A53" s="7"/>
      <c r="B53" s="10"/>
      <c r="D53" s="11"/>
    </row>
    <row r="54" spans="1:4" x14ac:dyDescent="0.2">
      <c r="A54" s="7"/>
    </row>
    <row r="55" spans="1:4" x14ac:dyDescent="0.2">
      <c r="A55" s="7"/>
    </row>
    <row r="58" spans="1:4" s="7" customFormat="1" x14ac:dyDescent="0.2"/>
  </sheetData>
  <dataConsolidate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R148"/>
  <sheetViews>
    <sheetView showGridLines="0" zoomScale="70" zoomScaleNormal="70" zoomScaleSheetLayoutView="50" workbookViewId="0">
      <selection sqref="A1:H39"/>
    </sheetView>
  </sheetViews>
  <sheetFormatPr defaultColWidth="9.140625" defaultRowHeight="15.75" x14ac:dyDescent="0.25"/>
  <cols>
    <col min="1" max="1" width="16.28515625" style="18" customWidth="1"/>
    <col min="2" max="2" width="102.28515625" style="18" customWidth="1"/>
    <col min="3" max="3" width="2.85546875" style="117" customWidth="1"/>
    <col min="4" max="8" width="20.7109375" style="100" customWidth="1"/>
    <col min="9" max="9" width="2" style="102" customWidth="1"/>
    <col min="10" max="96" width="9.140625" style="121"/>
    <col min="97" max="16384" width="9.140625" style="93"/>
  </cols>
  <sheetData>
    <row r="1" spans="1:96" ht="46.5" x14ac:dyDescent="0.7">
      <c r="A1" s="334" t="s">
        <v>619</v>
      </c>
      <c r="B1" s="192"/>
      <c r="C1" s="182"/>
      <c r="D1" s="363"/>
      <c r="E1" s="363"/>
      <c r="F1" s="363"/>
      <c r="G1" s="363"/>
      <c r="H1" s="363"/>
      <c r="I1" s="109"/>
    </row>
    <row r="2" spans="1:96" s="126" customFormat="1" ht="21" x14ac:dyDescent="0.2">
      <c r="A2" s="193" t="s">
        <v>324</v>
      </c>
      <c r="B2" s="183"/>
      <c r="C2" s="183"/>
      <c r="D2" s="206" t="s">
        <v>620</v>
      </c>
      <c r="E2" s="206" t="s">
        <v>621</v>
      </c>
      <c r="F2" s="206" t="s">
        <v>622</v>
      </c>
      <c r="G2" s="206" t="s">
        <v>623</v>
      </c>
      <c r="H2" s="206" t="s">
        <v>624</v>
      </c>
      <c r="I2" s="124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</row>
    <row r="3" spans="1:96" s="92" customFormat="1" ht="3" customHeight="1" x14ac:dyDescent="0.35">
      <c r="A3" s="191"/>
      <c r="B3" s="106"/>
      <c r="C3" s="106"/>
      <c r="D3" s="103"/>
      <c r="E3" s="103"/>
      <c r="F3" s="103"/>
      <c r="G3" s="103"/>
      <c r="H3" s="103"/>
      <c r="I3" s="103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</row>
    <row r="4" spans="1:96" s="158" customFormat="1" ht="20.100000000000001" customHeight="1" x14ac:dyDescent="0.2">
      <c r="A4" s="177" t="s">
        <v>625</v>
      </c>
      <c r="B4" s="177"/>
      <c r="C4" s="155"/>
      <c r="D4" s="294">
        <v>12.171547</v>
      </c>
      <c r="E4" s="236">
        <v>12.679881</v>
      </c>
      <c r="F4" s="236">
        <v>12.180495000000001</v>
      </c>
      <c r="G4" s="236">
        <v>11.857936</v>
      </c>
      <c r="H4" s="236">
        <v>11.750012</v>
      </c>
      <c r="I4" s="134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</row>
    <row r="5" spans="1:96" s="159" customFormat="1" ht="20.100000000000001" customHeight="1" x14ac:dyDescent="0.2">
      <c r="A5" s="155" t="s">
        <v>626</v>
      </c>
      <c r="B5" s="154"/>
      <c r="C5" s="154"/>
      <c r="D5" s="295">
        <v>9.5197409999999998</v>
      </c>
      <c r="E5" s="237">
        <v>9.7453190000000003</v>
      </c>
      <c r="F5" s="237">
        <v>10.355423</v>
      </c>
      <c r="G5" s="237">
        <v>10.060893</v>
      </c>
      <c r="H5" s="237">
        <v>7.3168430000000004</v>
      </c>
      <c r="I5" s="134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</row>
    <row r="6" spans="1:96" s="159" customFormat="1" ht="20.100000000000001" customHeight="1" x14ac:dyDescent="0.2">
      <c r="A6" s="195" t="s">
        <v>627</v>
      </c>
      <c r="B6" s="203"/>
      <c r="C6" s="203"/>
      <c r="D6" s="296">
        <v>21.283801</v>
      </c>
      <c r="E6" s="238">
        <v>21.573194000000001</v>
      </c>
      <c r="F6" s="238">
        <v>20.877234000000001</v>
      </c>
      <c r="G6" s="238">
        <v>21.003952000000002</v>
      </c>
      <c r="H6" s="238">
        <v>19.545468</v>
      </c>
      <c r="I6" s="134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</row>
    <row r="7" spans="1:96" s="159" customFormat="1" ht="20.100000000000001" customHeight="1" x14ac:dyDescent="0.2">
      <c r="A7" s="195" t="s">
        <v>628</v>
      </c>
      <c r="B7" s="203"/>
      <c r="C7" s="203"/>
      <c r="D7" s="296">
        <v>-11.764060000000001</v>
      </c>
      <c r="E7" s="238">
        <v>-11.827875000000001</v>
      </c>
      <c r="F7" s="238">
        <v>-10.521811</v>
      </c>
      <c r="G7" s="238">
        <v>-10.943059</v>
      </c>
      <c r="H7" s="238">
        <v>-12.228624999999999</v>
      </c>
      <c r="I7" s="134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</row>
    <row r="8" spans="1:96" s="159" customFormat="1" ht="20.100000000000001" customHeight="1" x14ac:dyDescent="0.2">
      <c r="A8" s="155" t="s">
        <v>629</v>
      </c>
      <c r="B8" s="154"/>
      <c r="C8" s="154"/>
      <c r="D8" s="295">
        <v>1.065609</v>
      </c>
      <c r="E8" s="237">
        <v>1.000902</v>
      </c>
      <c r="F8" s="237">
        <v>1.0166519999999999</v>
      </c>
      <c r="G8" s="237">
        <v>1.268588</v>
      </c>
      <c r="H8" s="237">
        <v>1.148291</v>
      </c>
      <c r="I8" s="134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</row>
    <row r="9" spans="1:96" s="159" customFormat="1" ht="20.100000000000001" customHeight="1" x14ac:dyDescent="0.2">
      <c r="A9" s="196" t="s">
        <v>630</v>
      </c>
      <c r="B9" s="203"/>
      <c r="C9" s="203"/>
      <c r="D9" s="296">
        <v>6.4762120000000003</v>
      </c>
      <c r="E9" s="238">
        <v>4.9226299999999998</v>
      </c>
      <c r="F9" s="238">
        <v>3.0777519999999998</v>
      </c>
      <c r="G9" s="238">
        <v>7.5347910000000002</v>
      </c>
      <c r="H9" s="238">
        <v>6.4895160000000001</v>
      </c>
      <c r="I9" s="134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</row>
    <row r="10" spans="1:96" s="159" customFormat="1" ht="20.100000000000001" customHeight="1" x14ac:dyDescent="0.2">
      <c r="A10" s="196" t="s">
        <v>631</v>
      </c>
      <c r="B10" s="203"/>
      <c r="C10" s="203"/>
      <c r="D10" s="296">
        <v>-5.4106030000000001</v>
      </c>
      <c r="E10" s="238">
        <v>-3.9217279999999999</v>
      </c>
      <c r="F10" s="238">
        <v>-2.0611000000000002</v>
      </c>
      <c r="G10" s="238">
        <v>-6.266203</v>
      </c>
      <c r="H10" s="238">
        <v>-5.3412249999999997</v>
      </c>
      <c r="I10" s="134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</row>
    <row r="11" spans="1:96" s="159" customFormat="1" ht="20.100000000000001" customHeight="1" x14ac:dyDescent="0.2">
      <c r="A11" s="178" t="s">
        <v>340</v>
      </c>
      <c r="B11" s="154"/>
      <c r="C11" s="154"/>
      <c r="D11" s="295">
        <v>-0.77185599999999999</v>
      </c>
      <c r="E11" s="237">
        <v>-1.0959129999999999</v>
      </c>
      <c r="F11" s="237">
        <v>-1.1755230000000001</v>
      </c>
      <c r="G11" s="237">
        <v>-1.1055839999999999</v>
      </c>
      <c r="H11" s="237">
        <v>0.82243299999999997</v>
      </c>
      <c r="I11" s="134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</row>
    <row r="12" spans="1:96" s="159" customFormat="1" ht="20.100000000000001" customHeight="1" x14ac:dyDescent="0.2">
      <c r="A12" s="178" t="s">
        <v>341</v>
      </c>
      <c r="B12" s="154"/>
      <c r="C12" s="154"/>
      <c r="D12" s="295">
        <v>2.382E-3</v>
      </c>
      <c r="E12" s="237">
        <v>3.9630000000000004E-3</v>
      </c>
      <c r="F12" s="237">
        <v>0.10435899999999999</v>
      </c>
      <c r="G12" s="237">
        <v>7.5799999999999999E-4</v>
      </c>
      <c r="H12" s="237">
        <v>7.7200000000000001E-4</v>
      </c>
      <c r="I12" s="134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</row>
    <row r="13" spans="1:96" s="159" customFormat="1" ht="20.100000000000001" customHeight="1" x14ac:dyDescent="0.2">
      <c r="A13" s="178" t="s">
        <v>632</v>
      </c>
      <c r="B13" s="154"/>
      <c r="C13" s="154"/>
      <c r="D13" s="295">
        <v>0.50156199999999995</v>
      </c>
      <c r="E13" s="237">
        <v>0.54552800000000001</v>
      </c>
      <c r="F13" s="237">
        <v>0.48744999999999999</v>
      </c>
      <c r="G13" s="237">
        <v>0.47728300000000001</v>
      </c>
      <c r="H13" s="237">
        <v>0.36062300000000003</v>
      </c>
      <c r="I13" s="134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</row>
    <row r="14" spans="1:96" s="159" customFormat="1" ht="20.100000000000001" customHeight="1" x14ac:dyDescent="0.2">
      <c r="A14" s="178" t="s">
        <v>633</v>
      </c>
      <c r="B14" s="154"/>
      <c r="C14" s="154"/>
      <c r="D14" s="295">
        <v>0.52688500000000005</v>
      </c>
      <c r="E14" s="237">
        <v>0.39856000000000003</v>
      </c>
      <c r="F14" s="237">
        <v>0.16980000000000001</v>
      </c>
      <c r="G14" s="237">
        <v>3.0379049999999999</v>
      </c>
      <c r="H14" s="237">
        <v>-3.4636E-2</v>
      </c>
      <c r="I14" s="134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</row>
    <row r="15" spans="1:96" s="159" customFormat="1" ht="20.100000000000001" customHeight="1" x14ac:dyDescent="0.2">
      <c r="A15" s="178" t="s">
        <v>634</v>
      </c>
      <c r="B15" s="154"/>
      <c r="C15" s="154"/>
      <c r="D15" s="295">
        <v>-1.4349890000000001</v>
      </c>
      <c r="E15" s="237">
        <v>-1.3958280000000001</v>
      </c>
      <c r="F15" s="237">
        <v>-0.55767</v>
      </c>
      <c r="G15" s="237">
        <v>-1.3036289999999999</v>
      </c>
      <c r="H15" s="237">
        <v>-0.92377600000000004</v>
      </c>
      <c r="I15" s="134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</row>
    <row r="16" spans="1:96" s="159" customFormat="1" ht="20.100000000000001" customHeight="1" thickBot="1" x14ac:dyDescent="0.25">
      <c r="A16" s="178" t="s">
        <v>635</v>
      </c>
      <c r="B16" s="154"/>
      <c r="C16" s="154"/>
      <c r="D16" s="295">
        <v>0.249864</v>
      </c>
      <c r="E16" s="237">
        <v>-1.1104320000000001</v>
      </c>
      <c r="F16" s="237">
        <v>0.33696100000000001</v>
      </c>
      <c r="G16" s="237">
        <v>-3.5659550000000002</v>
      </c>
      <c r="H16" s="237">
        <v>-0.53894399999999998</v>
      </c>
      <c r="I16" s="134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</row>
    <row r="17" spans="1:96" s="201" customFormat="1" ht="24.95" customHeight="1" thickBot="1" x14ac:dyDescent="0.25">
      <c r="A17" s="197" t="s">
        <v>345</v>
      </c>
      <c r="B17" s="198"/>
      <c r="C17" s="154"/>
      <c r="D17" s="297">
        <v>21.830745</v>
      </c>
      <c r="E17" s="239">
        <v>20.771979999999999</v>
      </c>
      <c r="F17" s="239">
        <v>22.917947000000002</v>
      </c>
      <c r="G17" s="239">
        <v>20.728194999999999</v>
      </c>
      <c r="H17" s="239">
        <v>19.901617999999999</v>
      </c>
      <c r="I17" s="199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</row>
    <row r="18" spans="1:96" s="159" customFormat="1" ht="20.100000000000001" customHeight="1" x14ac:dyDescent="0.2">
      <c r="A18" s="179" t="s">
        <v>302</v>
      </c>
      <c r="B18" s="185"/>
      <c r="C18" s="154"/>
      <c r="D18" s="298">
        <v>-15.829765</v>
      </c>
      <c r="E18" s="240">
        <v>-14.799771</v>
      </c>
      <c r="F18" s="240">
        <v>-13.053345</v>
      </c>
      <c r="G18" s="240">
        <v>-14.470858</v>
      </c>
      <c r="H18" s="240">
        <v>-13.811559000000001</v>
      </c>
      <c r="I18" s="134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</row>
    <row r="19" spans="1:96" s="159" customFormat="1" ht="20.100000000000001" customHeight="1" x14ac:dyDescent="0.2">
      <c r="A19" s="178" t="s">
        <v>303</v>
      </c>
      <c r="B19" s="154"/>
      <c r="C19" s="154"/>
      <c r="D19" s="295">
        <v>-1.38046</v>
      </c>
      <c r="E19" s="237">
        <v>-2.1098270000000001</v>
      </c>
      <c r="F19" s="237">
        <v>-1.280923</v>
      </c>
      <c r="G19" s="237">
        <v>-1.3637889999999999</v>
      </c>
      <c r="H19" s="237">
        <v>-1.4451700000000001</v>
      </c>
      <c r="I19" s="134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</row>
    <row r="20" spans="1:96" s="159" customFormat="1" ht="20.100000000000001" customHeight="1" x14ac:dyDescent="0.2">
      <c r="A20" s="196" t="s">
        <v>636</v>
      </c>
      <c r="B20" s="203"/>
      <c r="C20" s="203"/>
      <c r="D20" s="296">
        <v>-1.3818760000000001</v>
      </c>
      <c r="E20" s="238">
        <v>1.2297290000000001</v>
      </c>
      <c r="F20" s="238">
        <v>-1.336973</v>
      </c>
      <c r="G20" s="238">
        <v>-1.3370949999999999</v>
      </c>
      <c r="H20" s="238">
        <v>-1.446925</v>
      </c>
      <c r="I20" s="134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</row>
    <row r="21" spans="1:96" s="159" customFormat="1" ht="20.100000000000001" customHeight="1" x14ac:dyDescent="0.2">
      <c r="A21" s="196" t="s">
        <v>325</v>
      </c>
      <c r="B21" s="203"/>
      <c r="C21" s="203"/>
      <c r="D21" s="296">
        <v>0</v>
      </c>
      <c r="E21" s="238">
        <v>-6.6464999999999996E-2</v>
      </c>
      <c r="F21" s="238">
        <v>0</v>
      </c>
      <c r="G21" s="238">
        <v>0</v>
      </c>
      <c r="H21" s="238">
        <v>0</v>
      </c>
      <c r="I21" s="134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</row>
    <row r="22" spans="1:96" s="159" customFormat="1" ht="20.100000000000001" customHeight="1" x14ac:dyDescent="0.2">
      <c r="A22" s="196" t="s">
        <v>326</v>
      </c>
      <c r="B22" s="203"/>
      <c r="C22" s="203"/>
      <c r="D22" s="296">
        <v>0</v>
      </c>
      <c r="E22" s="238">
        <v>0</v>
      </c>
      <c r="F22" s="238">
        <v>0</v>
      </c>
      <c r="G22" s="238">
        <v>0</v>
      </c>
      <c r="H22" s="238">
        <v>0</v>
      </c>
      <c r="I22" s="134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</row>
    <row r="23" spans="1:96" s="159" customFormat="1" ht="20.100000000000001" customHeight="1" x14ac:dyDescent="0.2">
      <c r="A23" s="196" t="s">
        <v>637</v>
      </c>
      <c r="B23" s="203"/>
      <c r="C23" s="203"/>
      <c r="D23" s="296">
        <v>1.4159999999999999E-3</v>
      </c>
      <c r="E23" s="238">
        <v>-3.273091</v>
      </c>
      <c r="F23" s="238">
        <v>5.6050000000000003E-2</v>
      </c>
      <c r="G23" s="238">
        <v>-2.6693999999999999E-2</v>
      </c>
      <c r="H23" s="238">
        <v>1.755E-3</v>
      </c>
      <c r="I23" s="134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</row>
    <row r="24" spans="1:96" s="159" customFormat="1" ht="20.100000000000001" customHeight="1" thickBot="1" x14ac:dyDescent="0.25">
      <c r="A24" s="178" t="s">
        <v>638</v>
      </c>
      <c r="B24" s="154"/>
      <c r="C24" s="154"/>
      <c r="D24" s="295">
        <v>0</v>
      </c>
      <c r="E24" s="237">
        <v>0</v>
      </c>
      <c r="F24" s="237">
        <v>0</v>
      </c>
      <c r="G24" s="237">
        <v>0</v>
      </c>
      <c r="H24" s="237">
        <v>0</v>
      </c>
      <c r="I24" s="134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</row>
    <row r="25" spans="1:96" s="162" customFormat="1" ht="24.95" customHeight="1" thickBot="1" x14ac:dyDescent="0.25">
      <c r="A25" s="197" t="s">
        <v>346</v>
      </c>
      <c r="B25" s="198"/>
      <c r="C25" s="154"/>
      <c r="D25" s="297">
        <v>4.62052</v>
      </c>
      <c r="E25" s="239">
        <v>3.8623820000000002</v>
      </c>
      <c r="F25" s="239">
        <v>8.5836790000000001</v>
      </c>
      <c r="G25" s="239">
        <v>4.893548</v>
      </c>
      <c r="H25" s="239">
        <v>4.644889</v>
      </c>
      <c r="I25" s="160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</row>
    <row r="26" spans="1:96" s="159" customFormat="1" ht="20.100000000000001" customHeight="1" thickBot="1" x14ac:dyDescent="0.25">
      <c r="A26" s="178" t="s">
        <v>639</v>
      </c>
      <c r="B26" s="154"/>
      <c r="C26" s="154"/>
      <c r="D26" s="295">
        <v>-0.50053999999999998</v>
      </c>
      <c r="E26" s="237">
        <v>1.4986699999999999</v>
      </c>
      <c r="F26" s="237">
        <v>-0.84428400000000003</v>
      </c>
      <c r="G26" s="237">
        <v>-0.84792400000000001</v>
      </c>
      <c r="H26" s="237">
        <v>-0.27550000000000002</v>
      </c>
      <c r="I26" s="134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</row>
    <row r="27" spans="1:96" s="162" customFormat="1" ht="24.95" customHeight="1" thickBot="1" x14ac:dyDescent="0.25">
      <c r="A27" s="204" t="s">
        <v>348</v>
      </c>
      <c r="B27" s="205"/>
      <c r="C27" s="154"/>
      <c r="D27" s="298">
        <v>4.11998</v>
      </c>
      <c r="E27" s="240">
        <v>5.3610519999999999</v>
      </c>
      <c r="F27" s="240">
        <v>7.739395</v>
      </c>
      <c r="G27" s="240">
        <v>4.0456240000000001</v>
      </c>
      <c r="H27" s="240">
        <v>4.369389</v>
      </c>
      <c r="I27" s="160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</row>
    <row r="28" spans="1:96" s="159" customFormat="1" ht="20.100000000000001" customHeight="1" x14ac:dyDescent="0.2">
      <c r="A28" s="202" t="s">
        <v>640</v>
      </c>
      <c r="B28" s="154"/>
      <c r="C28" s="154"/>
      <c r="D28" s="298">
        <v>0</v>
      </c>
      <c r="E28" s="240">
        <v>0</v>
      </c>
      <c r="F28" s="240">
        <v>0</v>
      </c>
      <c r="G28" s="240">
        <v>0</v>
      </c>
      <c r="H28" s="240">
        <v>0</v>
      </c>
      <c r="I28" s="134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</row>
    <row r="29" spans="1:96" s="159" customFormat="1" ht="20.100000000000001" customHeight="1" x14ac:dyDescent="0.2">
      <c r="A29" s="202" t="s">
        <v>353</v>
      </c>
      <c r="B29" s="154"/>
      <c r="C29" s="154"/>
      <c r="D29" s="295">
        <v>4.11998</v>
      </c>
      <c r="E29" s="237">
        <v>5.3610519999999999</v>
      </c>
      <c r="F29" s="237">
        <v>7.739395</v>
      </c>
      <c r="G29" s="237">
        <v>4.0456240000000001</v>
      </c>
      <c r="H29" s="237">
        <v>4.369389</v>
      </c>
      <c r="I29" s="134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</row>
    <row r="30" spans="1:96" s="159" customFormat="1" ht="20.100000000000001" customHeight="1" x14ac:dyDescent="0.2">
      <c r="A30" s="248" t="s">
        <v>327</v>
      </c>
      <c r="B30" s="203"/>
      <c r="C30" s="203"/>
      <c r="D30" s="296">
        <v>2.795299</v>
      </c>
      <c r="E30" s="238">
        <v>4.2159089999999999</v>
      </c>
      <c r="F30" s="238">
        <v>5.4987709999999996</v>
      </c>
      <c r="G30" s="238">
        <v>5.0337740000000002</v>
      </c>
      <c r="H30" s="238">
        <v>2.9510299999999998</v>
      </c>
      <c r="I30" s="134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</row>
    <row r="31" spans="1:96" s="159" customFormat="1" ht="20.100000000000001" customHeight="1" x14ac:dyDescent="0.2">
      <c r="A31" s="248" t="s">
        <v>328</v>
      </c>
      <c r="B31" s="203"/>
      <c r="C31" s="203"/>
      <c r="D31" s="296">
        <v>1.324681</v>
      </c>
      <c r="E31" s="238">
        <v>1.145143</v>
      </c>
      <c r="F31" s="238">
        <v>2.2406239999999999</v>
      </c>
      <c r="G31" s="238">
        <v>-0.98814999999999997</v>
      </c>
      <c r="H31" s="238">
        <v>1.4183589999999999</v>
      </c>
      <c r="I31" s="134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</row>
    <row r="32" spans="1:96" s="159" customFormat="1" ht="20.100000000000001" customHeight="1" thickBot="1" x14ac:dyDescent="0.25">
      <c r="A32" s="180"/>
      <c r="B32" s="180"/>
      <c r="C32" s="154"/>
      <c r="D32" s="299"/>
      <c r="E32" s="241"/>
      <c r="F32" s="241"/>
      <c r="G32" s="241"/>
      <c r="H32" s="241"/>
      <c r="I32" s="134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</row>
    <row r="33" spans="1:96" s="159" customFormat="1" ht="24.95" customHeight="1" x14ac:dyDescent="0.35">
      <c r="A33" s="185" t="s">
        <v>363</v>
      </c>
      <c r="B33" s="163"/>
      <c r="C33" s="163"/>
      <c r="D33" s="305">
        <v>842.25931000000003</v>
      </c>
      <c r="E33" s="243">
        <v>839</v>
      </c>
      <c r="F33" s="243">
        <v>799</v>
      </c>
      <c r="G33" s="243">
        <v>791.93015100000002</v>
      </c>
      <c r="H33" s="243">
        <v>778.668541</v>
      </c>
      <c r="I33" s="135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</row>
    <row r="34" spans="1:96" s="159" customFormat="1" ht="24.95" customHeight="1" x14ac:dyDescent="0.35">
      <c r="A34" s="154" t="s">
        <v>362</v>
      </c>
      <c r="B34" s="117"/>
      <c r="C34" s="117"/>
      <c r="D34" s="305">
        <v>37.024543000000001</v>
      </c>
      <c r="E34" s="243">
        <v>38.978506000000003</v>
      </c>
      <c r="F34" s="243">
        <v>37.494743</v>
      </c>
      <c r="G34" s="243">
        <v>50.245460999999999</v>
      </c>
      <c r="H34" s="243">
        <v>62.587310000000002</v>
      </c>
      <c r="I34" s="164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</row>
    <row r="35" spans="1:96" s="101" customFormat="1" ht="24.95" customHeight="1" x14ac:dyDescent="0.35">
      <c r="A35" s="186" t="s">
        <v>330</v>
      </c>
      <c r="B35" s="117"/>
      <c r="C35" s="117"/>
      <c r="D35" s="301">
        <v>124.61951123999999</v>
      </c>
      <c r="E35" s="242">
        <v>124.9460650325</v>
      </c>
      <c r="F35" s="242">
        <v>119.38318528000001</v>
      </c>
      <c r="G35" s="242">
        <v>131.45650845500001</v>
      </c>
      <c r="H35" s="242">
        <v>142.44481902250001</v>
      </c>
      <c r="I35" s="102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</row>
    <row r="36" spans="1:96" s="101" customFormat="1" ht="24.95" customHeight="1" x14ac:dyDescent="0.35">
      <c r="A36" s="154" t="s">
        <v>349</v>
      </c>
      <c r="B36" s="117"/>
      <c r="C36" s="117"/>
      <c r="D36" s="302">
        <v>0.13</v>
      </c>
      <c r="E36" s="187">
        <v>0.16086900000000001</v>
      </c>
      <c r="F36" s="187">
        <v>0.22472</v>
      </c>
      <c r="G36" s="187">
        <v>0.121673</v>
      </c>
      <c r="H36" s="187">
        <v>0.14159099999999999</v>
      </c>
      <c r="I36" s="102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</row>
    <row r="37" spans="1:96" s="101" customFormat="1" ht="24.95" customHeight="1" x14ac:dyDescent="0.35">
      <c r="A37" s="154" t="s">
        <v>350</v>
      </c>
      <c r="B37" s="117"/>
      <c r="C37" s="117"/>
      <c r="D37" s="302">
        <v>0.71610399999999996</v>
      </c>
      <c r="E37" s="187">
        <v>0.66441399999999995</v>
      </c>
      <c r="F37" s="187">
        <v>0.529192</v>
      </c>
      <c r="G37" s="187">
        <v>0.58045100000000005</v>
      </c>
      <c r="H37" s="187">
        <v>0.67394100000000001</v>
      </c>
      <c r="I37" s="102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</row>
    <row r="38" spans="1:96" s="101" customFormat="1" ht="24.95" customHeight="1" x14ac:dyDescent="0.35">
      <c r="A38" s="154" t="s">
        <v>351</v>
      </c>
      <c r="B38" s="117"/>
      <c r="C38" s="117"/>
      <c r="D38" s="302">
        <v>0.95701599999999998</v>
      </c>
      <c r="E38" s="187">
        <v>0.976136</v>
      </c>
      <c r="F38" s="187">
        <v>0.96718899999999997</v>
      </c>
      <c r="G38" s="187">
        <v>0.95600099999999999</v>
      </c>
      <c r="H38" s="187">
        <v>0.97461299999999995</v>
      </c>
      <c r="I38" s="102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</row>
    <row r="39" spans="1:96" s="101" customFormat="1" ht="24.95" customHeight="1" thickBot="1" x14ac:dyDescent="0.4">
      <c r="A39" s="188"/>
      <c r="B39" s="189"/>
      <c r="C39" s="117"/>
      <c r="D39" s="303"/>
      <c r="E39" s="190"/>
      <c r="F39" s="190"/>
      <c r="G39" s="190"/>
      <c r="H39" s="190"/>
      <c r="I39" s="102"/>
      <c r="J39" s="123"/>
      <c r="K39" s="123"/>
      <c r="L39" s="123"/>
      <c r="M39" s="207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</row>
    <row r="40" spans="1:96" s="101" customFormat="1" x14ac:dyDescent="0.25">
      <c r="A40" s="104"/>
      <c r="B40" s="104"/>
      <c r="C40" s="117"/>
      <c r="D40" s="102"/>
      <c r="E40" s="102"/>
      <c r="F40" s="102"/>
      <c r="G40" s="102"/>
      <c r="H40" s="102"/>
      <c r="I40" s="102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</row>
    <row r="41" spans="1:96" s="101" customFormat="1" x14ac:dyDescent="0.25">
      <c r="A41" s="104"/>
      <c r="B41" s="104"/>
      <c r="C41" s="117"/>
      <c r="D41" s="102"/>
      <c r="E41" s="102"/>
      <c r="F41" s="102"/>
      <c r="G41" s="102"/>
      <c r="H41" s="102"/>
      <c r="I41" s="102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</row>
    <row r="42" spans="1:96" s="101" customFormat="1" x14ac:dyDescent="0.25">
      <c r="A42" s="104"/>
      <c r="B42" s="104"/>
      <c r="C42" s="117"/>
      <c r="D42" s="102"/>
      <c r="E42" s="102"/>
      <c r="F42" s="102"/>
      <c r="G42" s="102"/>
      <c r="H42" s="102"/>
      <c r="I42" s="102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</row>
    <row r="43" spans="1:96" s="101" customFormat="1" x14ac:dyDescent="0.25">
      <c r="A43" s="104"/>
      <c r="B43" s="104"/>
      <c r="C43" s="117"/>
      <c r="D43" s="102"/>
      <c r="E43" s="102"/>
      <c r="F43" s="102"/>
      <c r="G43" s="102"/>
      <c r="H43" s="102"/>
      <c r="I43" s="102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</row>
    <row r="44" spans="1:96" s="101" customFormat="1" x14ac:dyDescent="0.25">
      <c r="A44" s="104"/>
      <c r="B44" s="104"/>
      <c r="C44" s="117"/>
      <c r="D44" s="102"/>
      <c r="E44" s="102"/>
      <c r="F44" s="102"/>
      <c r="G44" s="102"/>
      <c r="H44" s="102"/>
      <c r="I44" s="102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</row>
    <row r="45" spans="1:96" s="101" customFormat="1" x14ac:dyDescent="0.25">
      <c r="A45" s="104"/>
      <c r="B45" s="104"/>
      <c r="C45" s="117"/>
      <c r="D45" s="102"/>
      <c r="E45" s="102"/>
      <c r="F45" s="102"/>
      <c r="G45" s="102"/>
      <c r="H45" s="102"/>
      <c r="I45" s="102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</row>
    <row r="46" spans="1:96" s="101" customFormat="1" x14ac:dyDescent="0.25">
      <c r="A46" s="104"/>
      <c r="B46" s="104"/>
      <c r="C46" s="117"/>
      <c r="D46" s="102"/>
      <c r="E46" s="102"/>
      <c r="F46" s="102"/>
      <c r="G46" s="102"/>
      <c r="H46" s="102"/>
      <c r="I46" s="102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</row>
    <row r="47" spans="1:96" s="101" customFormat="1" x14ac:dyDescent="0.25">
      <c r="A47" s="104"/>
      <c r="B47" s="104"/>
      <c r="C47" s="117"/>
      <c r="D47" s="102"/>
      <c r="E47" s="102"/>
      <c r="F47" s="102"/>
      <c r="G47" s="102"/>
      <c r="H47" s="102"/>
      <c r="I47" s="102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</row>
    <row r="48" spans="1:96" s="101" customFormat="1" x14ac:dyDescent="0.25">
      <c r="A48" s="104"/>
      <c r="B48" s="104"/>
      <c r="C48" s="117"/>
      <c r="D48" s="102"/>
      <c r="E48" s="102"/>
      <c r="F48" s="102"/>
      <c r="G48" s="102"/>
      <c r="H48" s="102"/>
      <c r="I48" s="102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</row>
    <row r="49" spans="1:96" s="101" customFormat="1" x14ac:dyDescent="0.25">
      <c r="A49" s="104"/>
      <c r="B49" s="104"/>
      <c r="C49" s="117"/>
      <c r="D49" s="102"/>
      <c r="E49" s="102"/>
      <c r="F49" s="102"/>
      <c r="G49" s="102"/>
      <c r="H49" s="102"/>
      <c r="I49" s="102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</row>
    <row r="50" spans="1:96" s="101" customFormat="1" x14ac:dyDescent="0.25">
      <c r="A50" s="104"/>
      <c r="B50" s="104"/>
      <c r="C50" s="117"/>
      <c r="D50" s="102"/>
      <c r="E50" s="102"/>
      <c r="F50" s="102"/>
      <c r="G50" s="102"/>
      <c r="H50" s="102"/>
      <c r="I50" s="102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</row>
    <row r="51" spans="1:96" s="101" customFormat="1" x14ac:dyDescent="0.25">
      <c r="A51" s="104"/>
      <c r="B51" s="104"/>
      <c r="C51" s="117"/>
      <c r="D51" s="102"/>
      <c r="E51" s="102"/>
      <c r="F51" s="102"/>
      <c r="G51" s="102"/>
      <c r="H51" s="102"/>
      <c r="I51" s="102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</row>
    <row r="52" spans="1:96" s="101" customFormat="1" x14ac:dyDescent="0.25">
      <c r="A52" s="104"/>
      <c r="B52" s="104"/>
      <c r="C52" s="117"/>
      <c r="D52" s="102"/>
      <c r="E52" s="102"/>
      <c r="F52" s="102"/>
      <c r="G52" s="102"/>
      <c r="H52" s="102"/>
      <c r="I52" s="102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</row>
    <row r="53" spans="1:96" s="101" customFormat="1" x14ac:dyDescent="0.25">
      <c r="A53" s="104"/>
      <c r="B53" s="104"/>
      <c r="C53" s="117"/>
      <c r="D53" s="102"/>
      <c r="E53" s="102"/>
      <c r="F53" s="102"/>
      <c r="G53" s="102"/>
      <c r="H53" s="102"/>
      <c r="I53" s="102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</row>
    <row r="54" spans="1:96" s="101" customFormat="1" x14ac:dyDescent="0.25">
      <c r="A54" s="104"/>
      <c r="B54" s="104"/>
      <c r="C54" s="117"/>
      <c r="D54" s="102"/>
      <c r="E54" s="102"/>
      <c r="F54" s="102"/>
      <c r="G54" s="102"/>
      <c r="H54" s="102"/>
      <c r="I54" s="102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</row>
    <row r="55" spans="1:96" s="101" customFormat="1" x14ac:dyDescent="0.25">
      <c r="A55" s="104"/>
      <c r="B55" s="104"/>
      <c r="C55" s="117"/>
      <c r="D55" s="102"/>
      <c r="E55" s="102"/>
      <c r="F55" s="102"/>
      <c r="G55" s="102"/>
      <c r="H55" s="102"/>
      <c r="I55" s="102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</row>
    <row r="56" spans="1:96" s="101" customFormat="1" x14ac:dyDescent="0.25">
      <c r="A56" s="104"/>
      <c r="B56" s="104"/>
      <c r="C56" s="117"/>
      <c r="D56" s="102"/>
      <c r="E56" s="102"/>
      <c r="F56" s="102"/>
      <c r="G56" s="102"/>
      <c r="H56" s="102"/>
      <c r="I56" s="102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</row>
    <row r="57" spans="1:96" s="101" customFormat="1" x14ac:dyDescent="0.25">
      <c r="A57" s="104"/>
      <c r="B57" s="104"/>
      <c r="C57" s="117"/>
      <c r="D57" s="102"/>
      <c r="E57" s="102"/>
      <c r="F57" s="102"/>
      <c r="G57" s="102"/>
      <c r="H57" s="102"/>
      <c r="I57" s="102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</row>
    <row r="58" spans="1:96" s="101" customFormat="1" x14ac:dyDescent="0.25">
      <c r="A58" s="104"/>
      <c r="B58" s="104"/>
      <c r="C58" s="117"/>
      <c r="D58" s="102"/>
      <c r="E58" s="102"/>
      <c r="F58" s="102"/>
      <c r="G58" s="102"/>
      <c r="H58" s="102"/>
      <c r="I58" s="102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</row>
    <row r="59" spans="1:96" s="101" customFormat="1" x14ac:dyDescent="0.25">
      <c r="A59" s="104"/>
      <c r="B59" s="104"/>
      <c r="C59" s="117"/>
      <c r="D59" s="102"/>
      <c r="E59" s="102"/>
      <c r="F59" s="102"/>
      <c r="G59" s="102"/>
      <c r="H59" s="102"/>
      <c r="I59" s="102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</row>
    <row r="60" spans="1:96" s="101" customFormat="1" x14ac:dyDescent="0.25">
      <c r="A60" s="104"/>
      <c r="B60" s="104"/>
      <c r="C60" s="117"/>
      <c r="D60" s="102"/>
      <c r="E60" s="102"/>
      <c r="F60" s="102"/>
      <c r="G60" s="102"/>
      <c r="H60" s="102"/>
      <c r="I60" s="102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</row>
    <row r="61" spans="1:96" s="101" customFormat="1" x14ac:dyDescent="0.25">
      <c r="A61" s="104"/>
      <c r="B61" s="104"/>
      <c r="C61" s="117"/>
      <c r="D61" s="102"/>
      <c r="E61" s="102"/>
      <c r="F61" s="102"/>
      <c r="G61" s="102"/>
      <c r="H61" s="102"/>
      <c r="I61" s="102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</row>
    <row r="62" spans="1:96" s="101" customFormat="1" x14ac:dyDescent="0.25">
      <c r="A62" s="104"/>
      <c r="B62" s="104"/>
      <c r="C62" s="117"/>
      <c r="D62" s="102"/>
      <c r="E62" s="102"/>
      <c r="F62" s="102"/>
      <c r="G62" s="102"/>
      <c r="H62" s="102"/>
      <c r="I62" s="102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</row>
    <row r="63" spans="1:96" s="101" customFormat="1" x14ac:dyDescent="0.25">
      <c r="A63" s="104"/>
      <c r="B63" s="104"/>
      <c r="C63" s="117"/>
      <c r="D63" s="102"/>
      <c r="E63" s="102"/>
      <c r="F63" s="102"/>
      <c r="G63" s="102"/>
      <c r="H63" s="102"/>
      <c r="I63" s="102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</row>
    <row r="64" spans="1:96" s="101" customFormat="1" x14ac:dyDescent="0.25">
      <c r="A64" s="104"/>
      <c r="B64" s="104"/>
      <c r="C64" s="117"/>
      <c r="D64" s="102"/>
      <c r="E64" s="102"/>
      <c r="F64" s="102"/>
      <c r="G64" s="102"/>
      <c r="H64" s="102"/>
      <c r="I64" s="102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</row>
    <row r="65" spans="1:96" s="101" customFormat="1" x14ac:dyDescent="0.25">
      <c r="A65" s="104"/>
      <c r="B65" s="104"/>
      <c r="C65" s="117"/>
      <c r="D65" s="102"/>
      <c r="E65" s="102"/>
      <c r="F65" s="102"/>
      <c r="G65" s="102"/>
      <c r="H65" s="102"/>
      <c r="I65" s="102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</row>
    <row r="66" spans="1:96" s="101" customFormat="1" x14ac:dyDescent="0.25">
      <c r="A66" s="104"/>
      <c r="B66" s="104"/>
      <c r="C66" s="117"/>
      <c r="D66" s="102"/>
      <c r="E66" s="102"/>
      <c r="F66" s="102"/>
      <c r="G66" s="102"/>
      <c r="H66" s="102"/>
      <c r="I66" s="102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</row>
    <row r="67" spans="1:96" s="101" customFormat="1" x14ac:dyDescent="0.25">
      <c r="A67" s="104"/>
      <c r="B67" s="104"/>
      <c r="C67" s="117"/>
      <c r="D67" s="102"/>
      <c r="E67" s="102"/>
      <c r="F67" s="102"/>
      <c r="G67" s="102"/>
      <c r="H67" s="102"/>
      <c r="I67" s="102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</row>
    <row r="68" spans="1:96" s="101" customFormat="1" x14ac:dyDescent="0.25">
      <c r="A68" s="104"/>
      <c r="B68" s="104"/>
      <c r="C68" s="117"/>
      <c r="D68" s="102"/>
      <c r="E68" s="102"/>
      <c r="F68" s="102"/>
      <c r="G68" s="102"/>
      <c r="H68" s="102"/>
      <c r="I68" s="102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</row>
    <row r="69" spans="1:96" s="101" customFormat="1" x14ac:dyDescent="0.25">
      <c r="A69" s="104"/>
      <c r="B69" s="104"/>
      <c r="C69" s="117"/>
      <c r="D69" s="102"/>
      <c r="E69" s="102"/>
      <c r="F69" s="102"/>
      <c r="G69" s="102"/>
      <c r="H69" s="102"/>
      <c r="I69" s="102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</row>
    <row r="70" spans="1:96" s="101" customFormat="1" x14ac:dyDescent="0.25">
      <c r="A70" s="104"/>
      <c r="B70" s="104"/>
      <c r="C70" s="117"/>
      <c r="D70" s="102"/>
      <c r="E70" s="102"/>
      <c r="F70" s="102"/>
      <c r="G70" s="102"/>
      <c r="H70" s="102"/>
      <c r="I70" s="102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</row>
    <row r="71" spans="1:96" s="101" customFormat="1" x14ac:dyDescent="0.25">
      <c r="A71" s="104"/>
      <c r="B71" s="104"/>
      <c r="C71" s="117"/>
      <c r="D71" s="102"/>
      <c r="E71" s="102"/>
      <c r="F71" s="102"/>
      <c r="G71" s="102"/>
      <c r="H71" s="102"/>
      <c r="I71" s="102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</row>
    <row r="72" spans="1:96" s="101" customFormat="1" x14ac:dyDescent="0.25">
      <c r="A72" s="104"/>
      <c r="B72" s="104"/>
      <c r="C72" s="117"/>
      <c r="D72" s="102"/>
      <c r="E72" s="102"/>
      <c r="F72" s="102"/>
      <c r="G72" s="102"/>
      <c r="H72" s="102"/>
      <c r="I72" s="102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</row>
    <row r="73" spans="1:96" s="101" customFormat="1" x14ac:dyDescent="0.25">
      <c r="A73" s="104"/>
      <c r="B73" s="104"/>
      <c r="C73" s="117"/>
      <c r="D73" s="102"/>
      <c r="E73" s="102"/>
      <c r="F73" s="102"/>
      <c r="G73" s="102"/>
      <c r="H73" s="102"/>
      <c r="I73" s="102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</row>
    <row r="74" spans="1:96" s="101" customFormat="1" x14ac:dyDescent="0.25">
      <c r="A74" s="104"/>
      <c r="B74" s="104"/>
      <c r="C74" s="117"/>
      <c r="D74" s="102"/>
      <c r="E74" s="102"/>
      <c r="F74" s="102"/>
      <c r="G74" s="102"/>
      <c r="H74" s="102"/>
      <c r="I74" s="102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</row>
    <row r="75" spans="1:96" s="101" customFormat="1" x14ac:dyDescent="0.25">
      <c r="A75" s="104"/>
      <c r="B75" s="104"/>
      <c r="C75" s="117"/>
      <c r="D75" s="102"/>
      <c r="E75" s="102"/>
      <c r="F75" s="102"/>
      <c r="G75" s="102"/>
      <c r="H75" s="102"/>
      <c r="I75" s="102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</row>
    <row r="76" spans="1:96" s="101" customFormat="1" x14ac:dyDescent="0.25">
      <c r="A76" s="104"/>
      <c r="B76" s="104"/>
      <c r="C76" s="117"/>
      <c r="D76" s="102"/>
      <c r="E76" s="102"/>
      <c r="F76" s="102"/>
      <c r="G76" s="102"/>
      <c r="H76" s="102"/>
      <c r="I76" s="102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</row>
    <row r="77" spans="1:96" s="101" customFormat="1" x14ac:dyDescent="0.25">
      <c r="A77" s="104"/>
      <c r="B77" s="104"/>
      <c r="C77" s="117"/>
      <c r="D77" s="102"/>
      <c r="E77" s="102"/>
      <c r="F77" s="102"/>
      <c r="G77" s="102"/>
      <c r="H77" s="102"/>
      <c r="I77" s="102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</row>
    <row r="78" spans="1:96" s="101" customFormat="1" x14ac:dyDescent="0.25">
      <c r="A78" s="104"/>
      <c r="B78" s="104"/>
      <c r="C78" s="117"/>
      <c r="D78" s="102"/>
      <c r="E78" s="102"/>
      <c r="F78" s="102"/>
      <c r="G78" s="102"/>
      <c r="H78" s="102"/>
      <c r="I78" s="102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</row>
    <row r="79" spans="1:96" s="101" customFormat="1" x14ac:dyDescent="0.25">
      <c r="A79" s="104"/>
      <c r="B79" s="104"/>
      <c r="C79" s="117"/>
      <c r="D79" s="102"/>
      <c r="E79" s="102"/>
      <c r="F79" s="102"/>
      <c r="G79" s="102"/>
      <c r="H79" s="102"/>
      <c r="I79" s="102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</row>
    <row r="80" spans="1:96" s="101" customFormat="1" x14ac:dyDescent="0.25">
      <c r="A80" s="104"/>
      <c r="B80" s="104"/>
      <c r="C80" s="117"/>
      <c r="D80" s="102"/>
      <c r="E80" s="102"/>
      <c r="F80" s="102"/>
      <c r="G80" s="102"/>
      <c r="H80" s="102"/>
      <c r="I80" s="102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</row>
    <row r="81" spans="1:96" s="101" customFormat="1" x14ac:dyDescent="0.25">
      <c r="A81" s="104"/>
      <c r="B81" s="104"/>
      <c r="C81" s="117"/>
      <c r="D81" s="102"/>
      <c r="E81" s="102"/>
      <c r="F81" s="102"/>
      <c r="G81" s="102"/>
      <c r="H81" s="102"/>
      <c r="I81" s="102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</row>
    <row r="82" spans="1:96" s="101" customFormat="1" x14ac:dyDescent="0.25">
      <c r="A82" s="104"/>
      <c r="B82" s="104"/>
      <c r="C82" s="117"/>
      <c r="D82" s="102"/>
      <c r="E82" s="102"/>
      <c r="F82" s="102"/>
      <c r="G82" s="102"/>
      <c r="H82" s="102"/>
      <c r="I82" s="102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</row>
    <row r="83" spans="1:96" s="101" customFormat="1" x14ac:dyDescent="0.25">
      <c r="A83" s="104"/>
      <c r="B83" s="104"/>
      <c r="C83" s="117"/>
      <c r="D83" s="102"/>
      <c r="E83" s="102"/>
      <c r="F83" s="102"/>
      <c r="G83" s="102"/>
      <c r="H83" s="102"/>
      <c r="I83" s="102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</row>
    <row r="84" spans="1:96" s="101" customFormat="1" x14ac:dyDescent="0.25">
      <c r="A84" s="104"/>
      <c r="B84" s="104"/>
      <c r="C84" s="117"/>
      <c r="D84" s="102"/>
      <c r="E84" s="102"/>
      <c r="F84" s="102"/>
      <c r="G84" s="102"/>
      <c r="H84" s="102"/>
      <c r="I84" s="102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</row>
    <row r="85" spans="1:96" s="101" customFormat="1" x14ac:dyDescent="0.25">
      <c r="A85" s="104"/>
      <c r="B85" s="104"/>
      <c r="C85" s="117"/>
      <c r="D85" s="102"/>
      <c r="E85" s="102"/>
      <c r="F85" s="102"/>
      <c r="G85" s="102"/>
      <c r="H85" s="102"/>
      <c r="I85" s="102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</row>
    <row r="86" spans="1:96" s="101" customFormat="1" x14ac:dyDescent="0.25">
      <c r="A86" s="104"/>
      <c r="B86" s="104"/>
      <c r="C86" s="117"/>
      <c r="D86" s="102"/>
      <c r="E86" s="102"/>
      <c r="F86" s="102"/>
      <c r="G86" s="102"/>
      <c r="H86" s="102"/>
      <c r="I86" s="102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</row>
    <row r="87" spans="1:96" s="101" customFormat="1" x14ac:dyDescent="0.25">
      <c r="A87" s="104"/>
      <c r="B87" s="104"/>
      <c r="C87" s="117"/>
      <c r="D87" s="102"/>
      <c r="E87" s="102"/>
      <c r="F87" s="102"/>
      <c r="G87" s="102"/>
      <c r="H87" s="102"/>
      <c r="I87" s="102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</row>
    <row r="88" spans="1:96" s="101" customFormat="1" x14ac:dyDescent="0.25">
      <c r="A88" s="104"/>
      <c r="B88" s="104"/>
      <c r="C88" s="117"/>
      <c r="D88" s="102"/>
      <c r="E88" s="102"/>
      <c r="F88" s="102"/>
      <c r="G88" s="102"/>
      <c r="H88" s="102"/>
      <c r="I88" s="102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</row>
    <row r="89" spans="1:96" s="101" customFormat="1" x14ac:dyDescent="0.25">
      <c r="A89" s="104"/>
      <c r="B89" s="104"/>
      <c r="C89" s="117"/>
      <c r="D89" s="102"/>
      <c r="E89" s="102"/>
      <c r="F89" s="102"/>
      <c r="G89" s="102"/>
      <c r="H89" s="102"/>
      <c r="I89" s="102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</row>
    <row r="90" spans="1:96" s="101" customFormat="1" x14ac:dyDescent="0.25">
      <c r="A90" s="104"/>
      <c r="B90" s="104"/>
      <c r="C90" s="117"/>
      <c r="D90" s="102"/>
      <c r="E90" s="102"/>
      <c r="F90" s="102"/>
      <c r="G90" s="102"/>
      <c r="H90" s="102"/>
      <c r="I90" s="102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</row>
    <row r="91" spans="1:96" s="101" customFormat="1" x14ac:dyDescent="0.25">
      <c r="A91" s="104"/>
      <c r="B91" s="104"/>
      <c r="C91" s="117"/>
      <c r="D91" s="102"/>
      <c r="E91" s="102"/>
      <c r="F91" s="102"/>
      <c r="G91" s="102"/>
      <c r="H91" s="102"/>
      <c r="I91" s="102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</row>
    <row r="92" spans="1:96" s="101" customFormat="1" x14ac:dyDescent="0.25">
      <c r="A92" s="104"/>
      <c r="B92" s="104"/>
      <c r="C92" s="117"/>
      <c r="D92" s="102"/>
      <c r="E92" s="102"/>
      <c r="F92" s="102"/>
      <c r="G92" s="102"/>
      <c r="H92" s="102"/>
      <c r="I92" s="102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</row>
    <row r="93" spans="1:96" s="101" customFormat="1" x14ac:dyDescent="0.25">
      <c r="A93" s="104"/>
      <c r="B93" s="104"/>
      <c r="C93" s="117"/>
      <c r="D93" s="102"/>
      <c r="E93" s="102"/>
      <c r="F93" s="102"/>
      <c r="G93" s="102"/>
      <c r="H93" s="102"/>
      <c r="I93" s="102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</row>
    <row r="94" spans="1:96" s="101" customFormat="1" x14ac:dyDescent="0.25">
      <c r="A94" s="104"/>
      <c r="B94" s="104"/>
      <c r="C94" s="117"/>
      <c r="D94" s="102"/>
      <c r="E94" s="102"/>
      <c r="F94" s="102"/>
      <c r="G94" s="102"/>
      <c r="H94" s="102"/>
      <c r="I94" s="102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</row>
    <row r="95" spans="1:96" s="101" customFormat="1" x14ac:dyDescent="0.25">
      <c r="A95" s="104"/>
      <c r="B95" s="104"/>
      <c r="C95" s="117"/>
      <c r="D95" s="102"/>
      <c r="E95" s="102"/>
      <c r="F95" s="102"/>
      <c r="G95" s="102"/>
      <c r="H95" s="102"/>
      <c r="I95" s="102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</row>
    <row r="96" spans="1:96" s="101" customFormat="1" x14ac:dyDescent="0.25">
      <c r="A96" s="104"/>
      <c r="B96" s="104"/>
      <c r="C96" s="117"/>
      <c r="D96" s="102"/>
      <c r="E96" s="102"/>
      <c r="F96" s="102"/>
      <c r="G96" s="102"/>
      <c r="H96" s="102"/>
      <c r="I96" s="102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</row>
    <row r="97" spans="1:96" s="101" customFormat="1" x14ac:dyDescent="0.25">
      <c r="A97" s="104"/>
      <c r="B97" s="104"/>
      <c r="C97" s="117"/>
      <c r="D97" s="102"/>
      <c r="E97" s="102"/>
      <c r="F97" s="102"/>
      <c r="G97" s="102"/>
      <c r="H97" s="102"/>
      <c r="I97" s="102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</row>
    <row r="98" spans="1:96" s="101" customFormat="1" x14ac:dyDescent="0.25">
      <c r="A98" s="104"/>
      <c r="B98" s="104"/>
      <c r="C98" s="117"/>
      <c r="D98" s="102"/>
      <c r="E98" s="102"/>
      <c r="F98" s="102"/>
      <c r="G98" s="102"/>
      <c r="H98" s="102"/>
      <c r="I98" s="102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</row>
    <row r="99" spans="1:96" s="101" customFormat="1" x14ac:dyDescent="0.25">
      <c r="A99" s="104"/>
      <c r="B99" s="104"/>
      <c r="C99" s="117"/>
      <c r="D99" s="102"/>
      <c r="E99" s="102"/>
      <c r="F99" s="102"/>
      <c r="G99" s="102"/>
      <c r="H99" s="102"/>
      <c r="I99" s="102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</row>
    <row r="100" spans="1:96" s="101" customFormat="1" x14ac:dyDescent="0.25">
      <c r="A100" s="104"/>
      <c r="B100" s="104"/>
      <c r="C100" s="117"/>
      <c r="D100" s="102"/>
      <c r="E100" s="102"/>
      <c r="F100" s="102"/>
      <c r="G100" s="102"/>
      <c r="H100" s="102"/>
      <c r="I100" s="102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</row>
    <row r="101" spans="1:96" s="101" customFormat="1" x14ac:dyDescent="0.25">
      <c r="A101" s="104"/>
      <c r="B101" s="104"/>
      <c r="C101" s="117"/>
      <c r="D101" s="102"/>
      <c r="E101" s="102"/>
      <c r="F101" s="102"/>
      <c r="G101" s="102"/>
      <c r="H101" s="102"/>
      <c r="I101" s="102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</row>
    <row r="102" spans="1:96" s="101" customFormat="1" x14ac:dyDescent="0.25">
      <c r="A102" s="104"/>
      <c r="B102" s="104"/>
      <c r="C102" s="117"/>
      <c r="D102" s="102"/>
      <c r="E102" s="102"/>
      <c r="F102" s="102"/>
      <c r="G102" s="102"/>
      <c r="H102" s="102"/>
      <c r="I102" s="102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</row>
    <row r="103" spans="1:96" s="101" customFormat="1" x14ac:dyDescent="0.25">
      <c r="A103" s="104"/>
      <c r="B103" s="104"/>
      <c r="C103" s="117"/>
      <c r="D103" s="102"/>
      <c r="E103" s="102"/>
      <c r="F103" s="102"/>
      <c r="G103" s="102"/>
      <c r="H103" s="102"/>
      <c r="I103" s="102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</row>
    <row r="104" spans="1:96" s="101" customFormat="1" x14ac:dyDescent="0.25">
      <c r="A104" s="104"/>
      <c r="B104" s="104"/>
      <c r="C104" s="117"/>
      <c r="D104" s="102"/>
      <c r="E104" s="102"/>
      <c r="F104" s="102"/>
      <c r="G104" s="102"/>
      <c r="H104" s="102"/>
      <c r="I104" s="102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</row>
    <row r="105" spans="1:96" s="101" customFormat="1" x14ac:dyDescent="0.25">
      <c r="A105" s="104"/>
      <c r="B105" s="104"/>
      <c r="C105" s="117"/>
      <c r="D105" s="102"/>
      <c r="E105" s="102"/>
      <c r="F105" s="102"/>
      <c r="G105" s="102"/>
      <c r="H105" s="102"/>
      <c r="I105" s="102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</row>
    <row r="106" spans="1:96" s="101" customFormat="1" x14ac:dyDescent="0.25">
      <c r="A106" s="104"/>
      <c r="B106" s="104"/>
      <c r="C106" s="117"/>
      <c r="D106" s="102"/>
      <c r="E106" s="102"/>
      <c r="F106" s="102"/>
      <c r="G106" s="102"/>
      <c r="H106" s="102"/>
      <c r="I106" s="102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</row>
    <row r="107" spans="1:96" s="101" customFormat="1" x14ac:dyDescent="0.25">
      <c r="A107" s="104"/>
      <c r="B107" s="104"/>
      <c r="C107" s="117"/>
      <c r="D107" s="102"/>
      <c r="E107" s="102"/>
      <c r="F107" s="102"/>
      <c r="G107" s="102"/>
      <c r="H107" s="102"/>
      <c r="I107" s="102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</row>
    <row r="108" spans="1:96" s="101" customFormat="1" x14ac:dyDescent="0.25">
      <c r="A108" s="104"/>
      <c r="B108" s="104"/>
      <c r="C108" s="117"/>
      <c r="D108" s="102"/>
      <c r="E108" s="102"/>
      <c r="F108" s="102"/>
      <c r="G108" s="102"/>
      <c r="H108" s="102"/>
      <c r="I108" s="102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</row>
    <row r="109" spans="1:96" s="101" customFormat="1" x14ac:dyDescent="0.25">
      <c r="A109" s="104"/>
      <c r="B109" s="104"/>
      <c r="C109" s="117"/>
      <c r="D109" s="102"/>
      <c r="E109" s="102"/>
      <c r="F109" s="102"/>
      <c r="G109" s="102"/>
      <c r="H109" s="102"/>
      <c r="I109" s="102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</row>
    <row r="110" spans="1:96" s="101" customFormat="1" x14ac:dyDescent="0.25">
      <c r="A110" s="104"/>
      <c r="B110" s="104"/>
      <c r="C110" s="117"/>
      <c r="D110" s="102"/>
      <c r="E110" s="102"/>
      <c r="F110" s="102"/>
      <c r="G110" s="102"/>
      <c r="H110" s="102"/>
      <c r="I110" s="102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</row>
    <row r="111" spans="1:96" s="101" customFormat="1" x14ac:dyDescent="0.25">
      <c r="A111" s="104"/>
      <c r="B111" s="104"/>
      <c r="C111" s="117"/>
      <c r="D111" s="102"/>
      <c r="E111" s="102"/>
      <c r="F111" s="102"/>
      <c r="G111" s="102"/>
      <c r="H111" s="102"/>
      <c r="I111" s="102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</row>
    <row r="112" spans="1:96" s="101" customFormat="1" x14ac:dyDescent="0.25">
      <c r="A112" s="104"/>
      <c r="B112" s="104"/>
      <c r="C112" s="117"/>
      <c r="D112" s="102"/>
      <c r="E112" s="102"/>
      <c r="F112" s="102"/>
      <c r="G112" s="102"/>
      <c r="H112" s="102"/>
      <c r="I112" s="102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</row>
    <row r="113" spans="1:96" s="101" customFormat="1" x14ac:dyDescent="0.25">
      <c r="A113" s="104"/>
      <c r="B113" s="104"/>
      <c r="C113" s="117"/>
      <c r="D113" s="102"/>
      <c r="E113" s="102"/>
      <c r="F113" s="102"/>
      <c r="G113" s="102"/>
      <c r="H113" s="102"/>
      <c r="I113" s="102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</row>
    <row r="114" spans="1:96" s="101" customFormat="1" x14ac:dyDescent="0.25">
      <c r="A114" s="104"/>
      <c r="B114" s="104"/>
      <c r="C114" s="117"/>
      <c r="D114" s="102"/>
      <c r="E114" s="102"/>
      <c r="F114" s="102"/>
      <c r="G114" s="102"/>
      <c r="H114" s="102"/>
      <c r="I114" s="102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</row>
    <row r="115" spans="1:96" s="101" customFormat="1" x14ac:dyDescent="0.25">
      <c r="A115" s="104"/>
      <c r="B115" s="104"/>
      <c r="C115" s="117"/>
      <c r="D115" s="102"/>
      <c r="E115" s="102"/>
      <c r="F115" s="102"/>
      <c r="G115" s="102"/>
      <c r="H115" s="102"/>
      <c r="I115" s="102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</row>
    <row r="116" spans="1:96" s="101" customFormat="1" x14ac:dyDescent="0.25">
      <c r="A116" s="104"/>
      <c r="B116" s="104"/>
      <c r="C116" s="117"/>
      <c r="D116" s="102"/>
      <c r="E116" s="102"/>
      <c r="F116" s="102"/>
      <c r="G116" s="102"/>
      <c r="H116" s="102"/>
      <c r="I116" s="102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</row>
    <row r="117" spans="1:96" s="101" customFormat="1" x14ac:dyDescent="0.25">
      <c r="A117" s="104"/>
      <c r="B117" s="104"/>
      <c r="C117" s="117"/>
      <c r="D117" s="102"/>
      <c r="E117" s="102"/>
      <c r="F117" s="102"/>
      <c r="G117" s="102"/>
      <c r="H117" s="102"/>
      <c r="I117" s="102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</row>
    <row r="118" spans="1:96" s="101" customFormat="1" x14ac:dyDescent="0.25">
      <c r="A118" s="104"/>
      <c r="B118" s="104"/>
      <c r="C118" s="117"/>
      <c r="D118" s="102"/>
      <c r="E118" s="102"/>
      <c r="F118" s="102"/>
      <c r="G118" s="102"/>
      <c r="H118" s="102"/>
      <c r="I118" s="102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</row>
    <row r="119" spans="1:96" s="101" customFormat="1" x14ac:dyDescent="0.25">
      <c r="A119" s="104"/>
      <c r="B119" s="104"/>
      <c r="C119" s="117"/>
      <c r="D119" s="102"/>
      <c r="E119" s="102"/>
      <c r="F119" s="102"/>
      <c r="G119" s="102"/>
      <c r="H119" s="102"/>
      <c r="I119" s="102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</row>
    <row r="120" spans="1:96" s="101" customFormat="1" x14ac:dyDescent="0.25">
      <c r="A120" s="104"/>
      <c r="B120" s="104"/>
      <c r="C120" s="117"/>
      <c r="D120" s="102"/>
      <c r="E120" s="102"/>
      <c r="F120" s="102"/>
      <c r="G120" s="102"/>
      <c r="H120" s="102"/>
      <c r="I120" s="102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</row>
    <row r="121" spans="1:96" s="101" customFormat="1" x14ac:dyDescent="0.25">
      <c r="A121" s="104"/>
      <c r="B121" s="104"/>
      <c r="C121" s="117"/>
      <c r="D121" s="102"/>
      <c r="E121" s="102"/>
      <c r="F121" s="102"/>
      <c r="G121" s="102"/>
      <c r="H121" s="102"/>
      <c r="I121" s="102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</row>
    <row r="122" spans="1:96" s="101" customFormat="1" x14ac:dyDescent="0.25">
      <c r="A122" s="104"/>
      <c r="B122" s="104"/>
      <c r="C122" s="117"/>
      <c r="D122" s="102"/>
      <c r="E122" s="102"/>
      <c r="F122" s="102"/>
      <c r="G122" s="102"/>
      <c r="H122" s="102"/>
      <c r="I122" s="102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</row>
    <row r="123" spans="1:96" s="101" customFormat="1" x14ac:dyDescent="0.25">
      <c r="A123" s="104"/>
      <c r="B123" s="104"/>
      <c r="C123" s="117"/>
      <c r="D123" s="102"/>
      <c r="E123" s="102"/>
      <c r="F123" s="102"/>
      <c r="G123" s="102"/>
      <c r="H123" s="102"/>
      <c r="I123" s="102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</row>
    <row r="124" spans="1:96" s="101" customFormat="1" x14ac:dyDescent="0.25">
      <c r="A124" s="104"/>
      <c r="B124" s="104"/>
      <c r="C124" s="117"/>
      <c r="D124" s="102"/>
      <c r="E124" s="102"/>
      <c r="F124" s="102"/>
      <c r="G124" s="102"/>
      <c r="H124" s="102"/>
      <c r="I124" s="102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</row>
    <row r="125" spans="1:96" s="101" customFormat="1" x14ac:dyDescent="0.25">
      <c r="A125" s="104"/>
      <c r="B125" s="104"/>
      <c r="C125" s="117"/>
      <c r="D125" s="102"/>
      <c r="E125" s="102"/>
      <c r="F125" s="102"/>
      <c r="G125" s="102"/>
      <c r="H125" s="102"/>
      <c r="I125" s="102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</row>
    <row r="126" spans="1:96" s="101" customFormat="1" x14ac:dyDescent="0.25">
      <c r="A126" s="104"/>
      <c r="B126" s="104"/>
      <c r="C126" s="117"/>
      <c r="D126" s="102"/>
      <c r="E126" s="102"/>
      <c r="F126" s="102"/>
      <c r="G126" s="102"/>
      <c r="H126" s="102"/>
      <c r="I126" s="102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</row>
    <row r="127" spans="1:96" s="101" customFormat="1" x14ac:dyDescent="0.25">
      <c r="A127" s="104"/>
      <c r="B127" s="104"/>
      <c r="C127" s="117"/>
      <c r="D127" s="102"/>
      <c r="E127" s="102"/>
      <c r="F127" s="102"/>
      <c r="G127" s="102"/>
      <c r="H127" s="102"/>
      <c r="I127" s="102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</row>
    <row r="128" spans="1:96" s="101" customFormat="1" x14ac:dyDescent="0.25">
      <c r="A128" s="104"/>
      <c r="B128" s="104"/>
      <c r="C128" s="117"/>
      <c r="D128" s="102"/>
      <c r="E128" s="102"/>
      <c r="F128" s="102"/>
      <c r="G128" s="102"/>
      <c r="H128" s="102"/>
      <c r="I128" s="102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</row>
    <row r="129" spans="1:96" s="101" customFormat="1" x14ac:dyDescent="0.25">
      <c r="A129" s="104"/>
      <c r="B129" s="104"/>
      <c r="C129" s="117"/>
      <c r="D129" s="102"/>
      <c r="E129" s="102"/>
      <c r="F129" s="102"/>
      <c r="G129" s="102"/>
      <c r="H129" s="102"/>
      <c r="I129" s="102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</row>
    <row r="130" spans="1:96" s="101" customFormat="1" x14ac:dyDescent="0.25">
      <c r="A130" s="104"/>
      <c r="B130" s="104"/>
      <c r="C130" s="117"/>
      <c r="D130" s="102"/>
      <c r="E130" s="102"/>
      <c r="F130" s="102"/>
      <c r="G130" s="102"/>
      <c r="H130" s="102"/>
      <c r="I130" s="102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</row>
    <row r="131" spans="1:96" s="101" customFormat="1" x14ac:dyDescent="0.25">
      <c r="A131" s="104"/>
      <c r="B131" s="104"/>
      <c r="C131" s="117"/>
      <c r="D131" s="102"/>
      <c r="E131" s="102"/>
      <c r="F131" s="102"/>
      <c r="G131" s="102"/>
      <c r="H131" s="102"/>
      <c r="I131" s="102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</row>
    <row r="132" spans="1:96" s="101" customFormat="1" x14ac:dyDescent="0.25">
      <c r="A132" s="104"/>
      <c r="B132" s="104"/>
      <c r="C132" s="117"/>
      <c r="D132" s="102"/>
      <c r="E132" s="102"/>
      <c r="F132" s="102"/>
      <c r="G132" s="102"/>
      <c r="H132" s="102"/>
      <c r="I132" s="102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</row>
    <row r="133" spans="1:96" s="101" customFormat="1" x14ac:dyDescent="0.25">
      <c r="A133" s="104"/>
      <c r="B133" s="104"/>
      <c r="C133" s="117"/>
      <c r="D133" s="102"/>
      <c r="E133" s="102"/>
      <c r="F133" s="102"/>
      <c r="G133" s="102"/>
      <c r="H133" s="102"/>
      <c r="I133" s="102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</row>
    <row r="134" spans="1:96" s="101" customFormat="1" x14ac:dyDescent="0.25">
      <c r="A134" s="104"/>
      <c r="B134" s="104"/>
      <c r="C134" s="117"/>
      <c r="D134" s="102"/>
      <c r="E134" s="102"/>
      <c r="F134" s="102"/>
      <c r="G134" s="102"/>
      <c r="H134" s="102"/>
      <c r="I134" s="102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</row>
    <row r="135" spans="1:96" s="101" customFormat="1" x14ac:dyDescent="0.25">
      <c r="A135" s="104"/>
      <c r="B135" s="104"/>
      <c r="C135" s="117"/>
      <c r="D135" s="102"/>
      <c r="E135" s="102"/>
      <c r="F135" s="102"/>
      <c r="G135" s="102"/>
      <c r="H135" s="102"/>
      <c r="I135" s="102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</row>
    <row r="136" spans="1:96" s="101" customFormat="1" x14ac:dyDescent="0.25">
      <c r="A136" s="104"/>
      <c r="B136" s="104"/>
      <c r="C136" s="117"/>
      <c r="D136" s="102"/>
      <c r="E136" s="102"/>
      <c r="F136" s="102"/>
      <c r="G136" s="102"/>
      <c r="H136" s="102"/>
      <c r="I136" s="102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</row>
    <row r="137" spans="1:96" s="101" customFormat="1" x14ac:dyDescent="0.25">
      <c r="A137" s="104"/>
      <c r="B137" s="104"/>
      <c r="C137" s="117"/>
      <c r="D137" s="102"/>
      <c r="E137" s="102"/>
      <c r="F137" s="102"/>
      <c r="G137" s="102"/>
      <c r="H137" s="102"/>
      <c r="I137" s="102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  <c r="CR137" s="123"/>
    </row>
    <row r="138" spans="1:96" s="101" customFormat="1" x14ac:dyDescent="0.25">
      <c r="A138" s="104"/>
      <c r="B138" s="104"/>
      <c r="C138" s="117"/>
      <c r="D138" s="102"/>
      <c r="E138" s="102"/>
      <c r="F138" s="102"/>
      <c r="G138" s="102"/>
      <c r="H138" s="102"/>
      <c r="I138" s="102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</row>
    <row r="139" spans="1:96" s="101" customFormat="1" x14ac:dyDescent="0.25">
      <c r="A139" s="104"/>
      <c r="B139" s="104"/>
      <c r="C139" s="117"/>
      <c r="D139" s="102"/>
      <c r="E139" s="102"/>
      <c r="F139" s="102"/>
      <c r="G139" s="102"/>
      <c r="H139" s="102"/>
      <c r="I139" s="102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</row>
    <row r="140" spans="1:96" s="101" customFormat="1" x14ac:dyDescent="0.25">
      <c r="A140" s="104"/>
      <c r="B140" s="104"/>
      <c r="C140" s="117"/>
      <c r="D140" s="102"/>
      <c r="E140" s="102"/>
      <c r="F140" s="102"/>
      <c r="G140" s="102"/>
      <c r="H140" s="102"/>
      <c r="I140" s="102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</row>
    <row r="141" spans="1:96" s="101" customFormat="1" x14ac:dyDescent="0.25">
      <c r="A141" s="104"/>
      <c r="B141" s="104"/>
      <c r="C141" s="117"/>
      <c r="D141" s="102"/>
      <c r="E141" s="102"/>
      <c r="F141" s="102"/>
      <c r="G141" s="102"/>
      <c r="H141" s="102"/>
      <c r="I141" s="102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</row>
    <row r="142" spans="1:96" s="101" customFormat="1" x14ac:dyDescent="0.25">
      <c r="A142" s="104"/>
      <c r="B142" s="104"/>
      <c r="C142" s="117"/>
      <c r="D142" s="102"/>
      <c r="E142" s="102"/>
      <c r="F142" s="102"/>
      <c r="G142" s="102"/>
      <c r="H142" s="102"/>
      <c r="I142" s="102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  <c r="CR142" s="123"/>
    </row>
    <row r="143" spans="1:96" s="101" customFormat="1" x14ac:dyDescent="0.25">
      <c r="A143" s="104"/>
      <c r="B143" s="104"/>
      <c r="C143" s="117"/>
      <c r="D143" s="102"/>
      <c r="E143" s="102"/>
      <c r="F143" s="102"/>
      <c r="G143" s="102"/>
      <c r="H143" s="102"/>
      <c r="I143" s="102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</row>
    <row r="144" spans="1:96" s="101" customFormat="1" x14ac:dyDescent="0.25">
      <c r="A144" s="104"/>
      <c r="B144" s="104"/>
      <c r="C144" s="117"/>
      <c r="D144" s="102"/>
      <c r="E144" s="102"/>
      <c r="F144" s="102"/>
      <c r="G144" s="102"/>
      <c r="H144" s="102"/>
      <c r="I144" s="102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</row>
    <row r="145" spans="1:96" s="101" customFormat="1" x14ac:dyDescent="0.25">
      <c r="A145" s="104"/>
      <c r="B145" s="104"/>
      <c r="C145" s="117"/>
      <c r="D145" s="102"/>
      <c r="E145" s="102"/>
      <c r="F145" s="102"/>
      <c r="G145" s="102"/>
      <c r="H145" s="102"/>
      <c r="I145" s="102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</row>
    <row r="146" spans="1:96" s="101" customFormat="1" x14ac:dyDescent="0.25">
      <c r="A146" s="104"/>
      <c r="B146" s="104"/>
      <c r="C146" s="117"/>
      <c r="D146" s="102"/>
      <c r="E146" s="102"/>
      <c r="F146" s="102"/>
      <c r="G146" s="102"/>
      <c r="H146" s="102"/>
      <c r="I146" s="102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</row>
    <row r="147" spans="1:96" s="101" customFormat="1" x14ac:dyDescent="0.25">
      <c r="A147" s="18"/>
      <c r="B147" s="18"/>
      <c r="C147" s="117"/>
      <c r="D147" s="100"/>
      <c r="E147" s="100"/>
      <c r="F147" s="100"/>
      <c r="G147" s="100"/>
      <c r="H147" s="100"/>
      <c r="I147" s="102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</row>
    <row r="148" spans="1:96" s="101" customFormat="1" x14ac:dyDescent="0.25">
      <c r="A148" s="18"/>
      <c r="B148" s="18"/>
      <c r="C148" s="117"/>
      <c r="D148" s="100"/>
      <c r="E148" s="100"/>
      <c r="F148" s="100"/>
      <c r="G148" s="100"/>
      <c r="H148" s="100"/>
      <c r="I148" s="102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</row>
  </sheetData>
  <mergeCells count="1">
    <mergeCell ref="D1:H1"/>
  </mergeCells>
  <pageMargins left="0.15748031496062992" right="0.15748031496062992" top="0.19685039370078741" bottom="0.31496062992125984" header="0.15748031496062992" footer="7.874015748031496E-2"/>
  <pageSetup paperSize="9" scale="53" orientation="landscape" r:id="rId1"/>
  <headerFooter>
    <oddFooter>&amp;L&amp;D&amp;C&amp;P/&amp;N&amp;R&amp;F-&amp;A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Q148"/>
  <sheetViews>
    <sheetView showGridLines="0" zoomScale="70" zoomScaleNormal="70" zoomScaleSheetLayoutView="50" workbookViewId="0">
      <selection sqref="A1:H39"/>
    </sheetView>
  </sheetViews>
  <sheetFormatPr defaultColWidth="9.140625" defaultRowHeight="15.75" x14ac:dyDescent="0.25"/>
  <cols>
    <col min="1" max="1" width="16.28515625" style="18" customWidth="1"/>
    <col min="2" max="2" width="102.28515625" style="18" customWidth="1"/>
    <col min="3" max="3" width="2.85546875" style="117" customWidth="1"/>
    <col min="4" max="8" width="20.7109375" style="100" customWidth="1"/>
    <col min="9" max="9" width="2" style="102" customWidth="1"/>
    <col min="10" max="95" width="9.140625" style="121"/>
    <col min="96" max="16384" width="9.140625" style="93"/>
  </cols>
  <sheetData>
    <row r="1" spans="1:95" ht="46.5" x14ac:dyDescent="0.7">
      <c r="A1" s="334" t="s">
        <v>616</v>
      </c>
      <c r="B1" s="335"/>
      <c r="C1" s="182"/>
      <c r="D1" s="363"/>
      <c r="E1" s="363"/>
      <c r="F1" s="363"/>
      <c r="G1" s="363"/>
      <c r="H1" s="363"/>
      <c r="I1" s="109"/>
    </row>
    <row r="2" spans="1:95" s="126" customFormat="1" ht="21" x14ac:dyDescent="0.2">
      <c r="A2" s="193" t="s">
        <v>324</v>
      </c>
      <c r="B2" s="183"/>
      <c r="C2" s="183"/>
      <c r="D2" s="206" t="s">
        <v>620</v>
      </c>
      <c r="E2" s="206" t="s">
        <v>621</v>
      </c>
      <c r="F2" s="206" t="s">
        <v>622</v>
      </c>
      <c r="G2" s="206" t="s">
        <v>623</v>
      </c>
      <c r="H2" s="206" t="s">
        <v>624</v>
      </c>
      <c r="I2" s="124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</row>
    <row r="3" spans="1:95" s="92" customFormat="1" ht="3" customHeight="1" x14ac:dyDescent="0.35">
      <c r="A3" s="191"/>
      <c r="B3" s="106"/>
      <c r="C3" s="106"/>
      <c r="D3" s="103"/>
      <c r="E3" s="103"/>
      <c r="F3" s="103"/>
      <c r="G3" s="103"/>
      <c r="H3" s="103"/>
      <c r="I3" s="103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</row>
    <row r="4" spans="1:95" s="158" customFormat="1" ht="20.100000000000001" customHeight="1" x14ac:dyDescent="0.2">
      <c r="A4" s="177" t="s">
        <v>625</v>
      </c>
      <c r="B4" s="177"/>
      <c r="C4" s="155"/>
      <c r="D4" s="294">
        <v>66.152343999999999</v>
      </c>
      <c r="E4" s="236">
        <v>69.256831000000005</v>
      </c>
      <c r="F4" s="236">
        <v>61.130220999999999</v>
      </c>
      <c r="G4" s="236">
        <v>58.618761999999997</v>
      </c>
      <c r="H4" s="236">
        <v>54.675812999999998</v>
      </c>
      <c r="I4" s="134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</row>
    <row r="5" spans="1:95" s="159" customFormat="1" ht="20.100000000000001" customHeight="1" x14ac:dyDescent="0.2">
      <c r="A5" s="155" t="s">
        <v>626</v>
      </c>
      <c r="B5" s="154"/>
      <c r="C5" s="154"/>
      <c r="D5" s="295">
        <v>0</v>
      </c>
      <c r="E5" s="237">
        <v>0</v>
      </c>
      <c r="F5" s="237">
        <v>0</v>
      </c>
      <c r="G5" s="237">
        <v>0</v>
      </c>
      <c r="H5" s="237">
        <v>0</v>
      </c>
      <c r="I5" s="134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</row>
    <row r="6" spans="1:95" s="159" customFormat="1" ht="20.100000000000001" customHeight="1" x14ac:dyDescent="0.2">
      <c r="A6" s="195" t="s">
        <v>627</v>
      </c>
      <c r="B6" s="203"/>
      <c r="C6" s="203"/>
      <c r="D6" s="296">
        <v>0</v>
      </c>
      <c r="E6" s="238">
        <v>0</v>
      </c>
      <c r="F6" s="238">
        <v>0</v>
      </c>
      <c r="G6" s="238">
        <v>0</v>
      </c>
      <c r="H6" s="238">
        <v>0</v>
      </c>
      <c r="I6" s="134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</row>
    <row r="7" spans="1:95" s="159" customFormat="1" ht="20.100000000000001" customHeight="1" x14ac:dyDescent="0.2">
      <c r="A7" s="195" t="s">
        <v>628</v>
      </c>
      <c r="B7" s="203"/>
      <c r="C7" s="203"/>
      <c r="D7" s="296">
        <v>0</v>
      </c>
      <c r="E7" s="238">
        <v>0</v>
      </c>
      <c r="F7" s="238">
        <v>0</v>
      </c>
      <c r="G7" s="238">
        <v>0</v>
      </c>
      <c r="H7" s="238">
        <v>0</v>
      </c>
      <c r="I7" s="134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</row>
    <row r="8" spans="1:95" s="159" customFormat="1" ht="20.100000000000001" customHeight="1" x14ac:dyDescent="0.2">
      <c r="A8" s="155" t="s">
        <v>629</v>
      </c>
      <c r="B8" s="154"/>
      <c r="C8" s="154"/>
      <c r="D8" s="295">
        <v>0</v>
      </c>
      <c r="E8" s="237">
        <v>0</v>
      </c>
      <c r="F8" s="237">
        <v>0</v>
      </c>
      <c r="G8" s="237">
        <v>0</v>
      </c>
      <c r="H8" s="237">
        <v>0</v>
      </c>
      <c r="I8" s="134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</row>
    <row r="9" spans="1:95" s="159" customFormat="1" ht="20.100000000000001" customHeight="1" x14ac:dyDescent="0.2">
      <c r="A9" s="196" t="s">
        <v>630</v>
      </c>
      <c r="B9" s="203"/>
      <c r="C9" s="203"/>
      <c r="D9" s="296">
        <v>0</v>
      </c>
      <c r="E9" s="238">
        <v>0</v>
      </c>
      <c r="F9" s="238">
        <v>0</v>
      </c>
      <c r="G9" s="238">
        <v>0</v>
      </c>
      <c r="H9" s="238">
        <v>0</v>
      </c>
      <c r="I9" s="134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</row>
    <row r="10" spans="1:95" s="159" customFormat="1" ht="20.100000000000001" customHeight="1" x14ac:dyDescent="0.2">
      <c r="A10" s="196" t="s">
        <v>631</v>
      </c>
      <c r="B10" s="203"/>
      <c r="C10" s="203"/>
      <c r="D10" s="296">
        <v>0</v>
      </c>
      <c r="E10" s="238">
        <v>0</v>
      </c>
      <c r="F10" s="238">
        <v>0</v>
      </c>
      <c r="G10" s="238">
        <v>0</v>
      </c>
      <c r="H10" s="238">
        <v>0</v>
      </c>
      <c r="I10" s="134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</row>
    <row r="11" spans="1:95" s="159" customFormat="1" ht="20.100000000000001" customHeight="1" x14ac:dyDescent="0.2">
      <c r="A11" s="178" t="s">
        <v>340</v>
      </c>
      <c r="B11" s="154"/>
      <c r="C11" s="154"/>
      <c r="D11" s="295">
        <v>0</v>
      </c>
      <c r="E11" s="237">
        <v>0</v>
      </c>
      <c r="F11" s="237">
        <v>0</v>
      </c>
      <c r="G11" s="237">
        <v>0</v>
      </c>
      <c r="H11" s="237">
        <v>0</v>
      </c>
      <c r="I11" s="134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</row>
    <row r="12" spans="1:95" s="159" customFormat="1" ht="20.100000000000001" customHeight="1" x14ac:dyDescent="0.2">
      <c r="A12" s="178" t="s">
        <v>341</v>
      </c>
      <c r="B12" s="154"/>
      <c r="C12" s="154"/>
      <c r="D12" s="295">
        <v>0</v>
      </c>
      <c r="E12" s="237">
        <v>0.11509999999999999</v>
      </c>
      <c r="F12" s="237">
        <v>0</v>
      </c>
      <c r="G12" s="237">
        <v>0.05</v>
      </c>
      <c r="H12" s="237">
        <v>2.1700000000000001E-2</v>
      </c>
      <c r="I12" s="134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</row>
    <row r="13" spans="1:95" s="159" customFormat="1" ht="20.100000000000001" customHeight="1" x14ac:dyDescent="0.2">
      <c r="A13" s="178" t="s">
        <v>632</v>
      </c>
      <c r="B13" s="154"/>
      <c r="C13" s="154"/>
      <c r="D13" s="295">
        <v>4.8631719999999996</v>
      </c>
      <c r="E13" s="237">
        <v>6.715096</v>
      </c>
      <c r="F13" s="237">
        <v>-8.9609369999999995</v>
      </c>
      <c r="G13" s="237">
        <v>6.3807710000000002</v>
      </c>
      <c r="H13" s="237">
        <v>2.3315160000000001</v>
      </c>
      <c r="I13" s="134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</row>
    <row r="14" spans="1:95" s="159" customFormat="1" ht="20.100000000000001" customHeight="1" x14ac:dyDescent="0.2">
      <c r="A14" s="178" t="s">
        <v>633</v>
      </c>
      <c r="B14" s="154"/>
      <c r="C14" s="154"/>
      <c r="D14" s="295">
        <v>0</v>
      </c>
      <c r="E14" s="237">
        <v>0</v>
      </c>
      <c r="F14" s="237">
        <v>0</v>
      </c>
      <c r="G14" s="237">
        <v>0</v>
      </c>
      <c r="H14" s="237">
        <v>0</v>
      </c>
      <c r="I14" s="134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</row>
    <row r="15" spans="1:95" s="159" customFormat="1" ht="20.100000000000001" customHeight="1" x14ac:dyDescent="0.2">
      <c r="A15" s="178" t="s">
        <v>634</v>
      </c>
      <c r="B15" s="154"/>
      <c r="C15" s="154"/>
      <c r="D15" s="295">
        <v>-0.39725700000000003</v>
      </c>
      <c r="E15" s="237">
        <v>-0.57267900000000005</v>
      </c>
      <c r="F15" s="237">
        <v>0.24951599999999999</v>
      </c>
      <c r="G15" s="237">
        <v>-0.202432</v>
      </c>
      <c r="H15" s="237">
        <v>-0.18881100000000001</v>
      </c>
      <c r="I15" s="134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</row>
    <row r="16" spans="1:95" s="159" customFormat="1" ht="20.100000000000001" customHeight="1" thickBot="1" x14ac:dyDescent="0.25">
      <c r="A16" s="178" t="s">
        <v>635</v>
      </c>
      <c r="B16" s="154"/>
      <c r="C16" s="154"/>
      <c r="D16" s="295">
        <v>-7.1240000000000001E-3</v>
      </c>
      <c r="E16" s="237">
        <v>-0.62907000000000002</v>
      </c>
      <c r="F16" s="237">
        <v>-3.9033289999999998</v>
      </c>
      <c r="G16" s="237">
        <v>-8.7000000000000001E-5</v>
      </c>
      <c r="H16" s="237">
        <v>0.42630200000000001</v>
      </c>
      <c r="I16" s="134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</row>
    <row r="17" spans="1:95" s="201" customFormat="1" ht="24.95" customHeight="1" thickBot="1" x14ac:dyDescent="0.25">
      <c r="A17" s="197" t="s">
        <v>345</v>
      </c>
      <c r="B17" s="198"/>
      <c r="C17" s="154"/>
      <c r="D17" s="297">
        <v>70.611135000000004</v>
      </c>
      <c r="E17" s="239">
        <v>74.885278</v>
      </c>
      <c r="F17" s="239">
        <v>48.515470999999998</v>
      </c>
      <c r="G17" s="239">
        <v>64.847014000000001</v>
      </c>
      <c r="H17" s="239">
        <v>57.26652</v>
      </c>
      <c r="I17" s="199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</row>
    <row r="18" spans="1:95" s="159" customFormat="1" ht="20.100000000000001" customHeight="1" x14ac:dyDescent="0.2">
      <c r="A18" s="179" t="s">
        <v>302</v>
      </c>
      <c r="B18" s="185"/>
      <c r="C18" s="154"/>
      <c r="D18" s="298">
        <v>-44.368639000000002</v>
      </c>
      <c r="E18" s="240">
        <v>-36.445160000000001</v>
      </c>
      <c r="F18" s="240">
        <v>-40.304439000000002</v>
      </c>
      <c r="G18" s="240">
        <v>-37.468885</v>
      </c>
      <c r="H18" s="240">
        <v>-39.312382999999997</v>
      </c>
      <c r="I18" s="134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</row>
    <row r="19" spans="1:95" s="159" customFormat="1" ht="20.100000000000001" customHeight="1" x14ac:dyDescent="0.2">
      <c r="A19" s="178" t="s">
        <v>303</v>
      </c>
      <c r="B19" s="154"/>
      <c r="C19" s="154"/>
      <c r="D19" s="295">
        <v>49.814763999999997</v>
      </c>
      <c r="E19" s="237">
        <v>12.451444</v>
      </c>
      <c r="F19" s="237">
        <v>27.286709999999999</v>
      </c>
      <c r="G19" s="237">
        <v>0.73151299999999997</v>
      </c>
      <c r="H19" s="237">
        <v>3.44367</v>
      </c>
      <c r="I19" s="134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</row>
    <row r="20" spans="1:95" s="159" customFormat="1" ht="20.100000000000001" customHeight="1" x14ac:dyDescent="0.2">
      <c r="A20" s="196" t="s">
        <v>636</v>
      </c>
      <c r="B20" s="203"/>
      <c r="C20" s="203"/>
      <c r="D20" s="296">
        <v>49.808027000000003</v>
      </c>
      <c r="E20" s="238">
        <v>12.473755000000001</v>
      </c>
      <c r="F20" s="238">
        <v>28.099426999999999</v>
      </c>
      <c r="G20" s="238">
        <v>0.73312600000000006</v>
      </c>
      <c r="H20" s="238">
        <v>3.3963220000000001</v>
      </c>
      <c r="I20" s="134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</row>
    <row r="21" spans="1:95" s="159" customFormat="1" ht="20.100000000000001" customHeight="1" x14ac:dyDescent="0.2">
      <c r="A21" s="196" t="s">
        <v>325</v>
      </c>
      <c r="B21" s="203"/>
      <c r="C21" s="203"/>
      <c r="D21" s="296">
        <v>0</v>
      </c>
      <c r="E21" s="238">
        <v>0</v>
      </c>
      <c r="F21" s="238">
        <v>0</v>
      </c>
      <c r="G21" s="238">
        <v>0</v>
      </c>
      <c r="H21" s="238">
        <v>0</v>
      </c>
      <c r="I21" s="134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</row>
    <row r="22" spans="1:95" s="159" customFormat="1" ht="20.100000000000001" customHeight="1" x14ac:dyDescent="0.2">
      <c r="A22" s="196" t="s">
        <v>326</v>
      </c>
      <c r="B22" s="203"/>
      <c r="C22" s="203"/>
      <c r="D22" s="296">
        <v>0</v>
      </c>
      <c r="E22" s="238">
        <v>0</v>
      </c>
      <c r="F22" s="238">
        <v>0</v>
      </c>
      <c r="G22" s="238">
        <v>0</v>
      </c>
      <c r="H22" s="238">
        <v>0</v>
      </c>
      <c r="I22" s="134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</row>
    <row r="23" spans="1:95" s="159" customFormat="1" ht="20.100000000000001" customHeight="1" x14ac:dyDescent="0.2">
      <c r="A23" s="196" t="s">
        <v>637</v>
      </c>
      <c r="B23" s="203"/>
      <c r="C23" s="203"/>
      <c r="D23" s="296">
        <v>6.7369999999999999E-3</v>
      </c>
      <c r="E23" s="238">
        <v>-2.2311000000000001E-2</v>
      </c>
      <c r="F23" s="238">
        <v>-0.81271700000000002</v>
      </c>
      <c r="G23" s="238">
        <v>-1.6130000000000001E-3</v>
      </c>
      <c r="H23" s="238">
        <v>4.7348000000000001E-2</v>
      </c>
      <c r="I23" s="134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</row>
    <row r="24" spans="1:95" s="159" customFormat="1" ht="20.100000000000001" customHeight="1" thickBot="1" x14ac:dyDescent="0.25">
      <c r="A24" s="178" t="s">
        <v>638</v>
      </c>
      <c r="B24" s="154"/>
      <c r="C24" s="154"/>
      <c r="D24" s="295">
        <v>0</v>
      </c>
      <c r="E24" s="237">
        <v>0</v>
      </c>
      <c r="F24" s="237">
        <v>0</v>
      </c>
      <c r="G24" s="237">
        <v>0</v>
      </c>
      <c r="H24" s="237">
        <v>0</v>
      </c>
      <c r="I24" s="134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</row>
    <row r="25" spans="1:95" s="162" customFormat="1" ht="24.95" customHeight="1" thickBot="1" x14ac:dyDescent="0.25">
      <c r="A25" s="197" t="s">
        <v>346</v>
      </c>
      <c r="B25" s="198"/>
      <c r="C25" s="154"/>
      <c r="D25" s="297">
        <v>76.057259999999999</v>
      </c>
      <c r="E25" s="239">
        <v>50.891562</v>
      </c>
      <c r="F25" s="239">
        <v>35.497742000000002</v>
      </c>
      <c r="G25" s="239">
        <v>28.109642000000001</v>
      </c>
      <c r="H25" s="239">
        <v>21.397807</v>
      </c>
      <c r="I25" s="160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</row>
    <row r="26" spans="1:95" s="159" customFormat="1" ht="20.100000000000001" customHeight="1" thickBot="1" x14ac:dyDescent="0.25">
      <c r="A26" s="178" t="s">
        <v>639</v>
      </c>
      <c r="B26" s="154"/>
      <c r="C26" s="154"/>
      <c r="D26" s="295">
        <v>-9.5071490000000001</v>
      </c>
      <c r="E26" s="237">
        <v>44.413767999999997</v>
      </c>
      <c r="F26" s="237">
        <v>1.1086659999999999</v>
      </c>
      <c r="G26" s="237">
        <v>1.427386</v>
      </c>
      <c r="H26" s="237">
        <v>1.60005</v>
      </c>
      <c r="I26" s="134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</row>
    <row r="27" spans="1:95" s="162" customFormat="1" ht="24.95" customHeight="1" thickBot="1" x14ac:dyDescent="0.25">
      <c r="A27" s="204" t="s">
        <v>348</v>
      </c>
      <c r="B27" s="205"/>
      <c r="C27" s="154"/>
      <c r="D27" s="298">
        <v>66.550111000000001</v>
      </c>
      <c r="E27" s="240">
        <v>95.305329999999998</v>
      </c>
      <c r="F27" s="240">
        <v>36.606408000000002</v>
      </c>
      <c r="G27" s="240">
        <v>29.537027999999999</v>
      </c>
      <c r="H27" s="240">
        <v>22.997857</v>
      </c>
      <c r="I27" s="160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</row>
    <row r="28" spans="1:95" s="159" customFormat="1" ht="20.100000000000001" customHeight="1" x14ac:dyDescent="0.2">
      <c r="A28" s="202" t="s">
        <v>640</v>
      </c>
      <c r="B28" s="154"/>
      <c r="C28" s="154"/>
      <c r="D28" s="298">
        <v>0</v>
      </c>
      <c r="E28" s="240">
        <v>0</v>
      </c>
      <c r="F28" s="240">
        <v>0</v>
      </c>
      <c r="G28" s="240">
        <v>0</v>
      </c>
      <c r="H28" s="240">
        <v>0</v>
      </c>
      <c r="I28" s="134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</row>
    <row r="29" spans="1:95" s="159" customFormat="1" ht="20.100000000000001" customHeight="1" x14ac:dyDescent="0.2">
      <c r="A29" s="202" t="s">
        <v>353</v>
      </c>
      <c r="B29" s="154"/>
      <c r="C29" s="154"/>
      <c r="D29" s="295">
        <v>66.550111000000001</v>
      </c>
      <c r="E29" s="237">
        <v>95.305329999999998</v>
      </c>
      <c r="F29" s="237">
        <v>36.606408000000002</v>
      </c>
      <c r="G29" s="237">
        <v>29.537027999999999</v>
      </c>
      <c r="H29" s="237">
        <v>22.997857</v>
      </c>
      <c r="I29" s="134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</row>
    <row r="30" spans="1:95" s="159" customFormat="1" ht="20.100000000000001" customHeight="1" x14ac:dyDescent="0.2">
      <c r="A30" s="249" t="s">
        <v>327</v>
      </c>
      <c r="B30" s="203"/>
      <c r="C30" s="203"/>
      <c r="D30" s="296">
        <v>66.550111000000001</v>
      </c>
      <c r="E30" s="238">
        <v>95.305329999999998</v>
      </c>
      <c r="F30" s="238">
        <v>36.606408000000002</v>
      </c>
      <c r="G30" s="238">
        <v>29.537027999999999</v>
      </c>
      <c r="H30" s="238">
        <v>22.997857</v>
      </c>
      <c r="I30" s="134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</row>
    <row r="31" spans="1:95" s="159" customFormat="1" ht="20.100000000000001" customHeight="1" x14ac:dyDescent="0.2">
      <c r="A31" s="249" t="s">
        <v>328</v>
      </c>
      <c r="B31" s="203"/>
      <c r="C31" s="203"/>
      <c r="D31" s="296">
        <v>0</v>
      </c>
      <c r="E31" s="238">
        <v>0</v>
      </c>
      <c r="F31" s="238">
        <v>0</v>
      </c>
      <c r="G31" s="238">
        <v>0</v>
      </c>
      <c r="H31" s="238">
        <v>0</v>
      </c>
      <c r="I31" s="134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</row>
    <row r="32" spans="1:95" s="159" customFormat="1" ht="20.100000000000001" customHeight="1" thickBot="1" x14ac:dyDescent="0.25">
      <c r="A32" s="180"/>
      <c r="B32" s="180"/>
      <c r="C32" s="154"/>
      <c r="D32" s="299"/>
      <c r="E32" s="241"/>
      <c r="F32" s="241"/>
      <c r="G32" s="241"/>
      <c r="H32" s="241"/>
      <c r="I32" s="134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</row>
    <row r="33" spans="1:95" s="159" customFormat="1" ht="24.95" customHeight="1" x14ac:dyDescent="0.2">
      <c r="A33" s="185" t="s">
        <v>363</v>
      </c>
      <c r="B33" s="163"/>
      <c r="C33" s="163"/>
      <c r="D33" s="300">
        <v>6544.1713550000004</v>
      </c>
      <c r="E33" s="288">
        <v>6477.0062019999996</v>
      </c>
      <c r="F33" s="288">
        <v>6787</v>
      </c>
      <c r="G33" s="288">
        <v>6810</v>
      </c>
      <c r="H33" s="288">
        <v>7095</v>
      </c>
      <c r="I33" s="135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</row>
    <row r="34" spans="1:95" s="159" customFormat="1" ht="24.95" customHeight="1" x14ac:dyDescent="0.35">
      <c r="A34" s="154" t="s">
        <v>362</v>
      </c>
      <c r="B34" s="117"/>
      <c r="C34" s="117"/>
      <c r="D34" s="304" t="s">
        <v>276</v>
      </c>
      <c r="E34" s="289" t="s">
        <v>276</v>
      </c>
      <c r="F34" s="289" t="s">
        <v>276</v>
      </c>
      <c r="G34" s="289" t="s">
        <v>276</v>
      </c>
      <c r="H34" s="289" t="s">
        <v>276</v>
      </c>
      <c r="I34" s="164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</row>
    <row r="35" spans="1:95" s="101" customFormat="1" ht="24.95" customHeight="1" x14ac:dyDescent="0.35">
      <c r="A35" s="186" t="s">
        <v>330</v>
      </c>
      <c r="B35" s="117"/>
      <c r="C35" s="117"/>
      <c r="D35" s="301">
        <v>680.59382091999998</v>
      </c>
      <c r="E35" s="242">
        <v>663.89313570500008</v>
      </c>
      <c r="F35" s="242">
        <v>695.61857039500001</v>
      </c>
      <c r="G35" s="242">
        <v>698.06240922000006</v>
      </c>
      <c r="H35" s="242">
        <v>727.24208308250002</v>
      </c>
      <c r="I35" s="102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</row>
    <row r="36" spans="1:95" s="101" customFormat="1" ht="24.95" customHeight="1" x14ac:dyDescent="0.35">
      <c r="A36" s="154" t="s">
        <v>349</v>
      </c>
      <c r="B36" s="117"/>
      <c r="C36" s="117"/>
      <c r="D36" s="302">
        <v>0.38</v>
      </c>
      <c r="E36" s="187">
        <v>0.51588500000000004</v>
      </c>
      <c r="F36" s="187">
        <v>0.19908000000000001</v>
      </c>
      <c r="G36" s="187">
        <v>0.15976499999999999</v>
      </c>
      <c r="H36" s="187">
        <v>0.12675600000000001</v>
      </c>
      <c r="I36" s="102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</row>
    <row r="37" spans="1:95" s="101" customFormat="1" ht="24.95" customHeight="1" x14ac:dyDescent="0.35">
      <c r="A37" s="154" t="s">
        <v>350</v>
      </c>
      <c r="B37" s="117"/>
      <c r="C37" s="117"/>
      <c r="D37" s="302">
        <v>0.62835200000000002</v>
      </c>
      <c r="E37" s="187">
        <v>0.48668</v>
      </c>
      <c r="F37" s="187">
        <v>0.83075399999999999</v>
      </c>
      <c r="G37" s="187">
        <v>0.57780399999999998</v>
      </c>
      <c r="H37" s="187">
        <v>0.68648100000000001</v>
      </c>
      <c r="I37" s="102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</row>
    <row r="38" spans="1:95" s="101" customFormat="1" ht="24.95" customHeight="1" x14ac:dyDescent="0.35">
      <c r="A38" s="154" t="s">
        <v>351</v>
      </c>
      <c r="B38" s="117"/>
      <c r="C38" s="117"/>
      <c r="D38" s="336" t="s">
        <v>276</v>
      </c>
      <c r="E38" s="337" t="s">
        <v>276</v>
      </c>
      <c r="F38" s="337" t="s">
        <v>276</v>
      </c>
      <c r="G38" s="337" t="s">
        <v>276</v>
      </c>
      <c r="H38" s="337" t="s">
        <v>276</v>
      </c>
      <c r="I38" s="102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</row>
    <row r="39" spans="1:95" s="101" customFormat="1" ht="24.95" customHeight="1" thickBot="1" x14ac:dyDescent="0.4">
      <c r="A39" s="188"/>
      <c r="B39" s="189"/>
      <c r="C39" s="117"/>
      <c r="D39" s="303"/>
      <c r="E39" s="190"/>
      <c r="F39" s="190"/>
      <c r="G39" s="190"/>
      <c r="H39" s="190"/>
      <c r="I39" s="102"/>
      <c r="J39" s="123"/>
      <c r="K39" s="123"/>
      <c r="L39" s="123"/>
      <c r="M39" s="207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</row>
    <row r="40" spans="1:95" s="101" customFormat="1" x14ac:dyDescent="0.25">
      <c r="A40" s="104"/>
      <c r="B40" s="104"/>
      <c r="C40" s="117"/>
      <c r="D40" s="102"/>
      <c r="E40" s="102"/>
      <c r="F40" s="102"/>
      <c r="G40" s="102"/>
      <c r="H40" s="102"/>
      <c r="I40" s="102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</row>
    <row r="41" spans="1:95" s="101" customFormat="1" x14ac:dyDescent="0.25">
      <c r="A41" s="104"/>
      <c r="B41" s="104"/>
      <c r="C41" s="117"/>
      <c r="D41" s="102"/>
      <c r="E41" s="102"/>
      <c r="F41" s="102"/>
      <c r="G41" s="102"/>
      <c r="H41" s="102"/>
      <c r="I41" s="102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</row>
    <row r="42" spans="1:95" s="101" customFormat="1" x14ac:dyDescent="0.25">
      <c r="A42" s="104"/>
      <c r="B42" s="104"/>
      <c r="C42" s="117"/>
      <c r="D42" s="102"/>
      <c r="E42" s="102"/>
      <c r="F42" s="102"/>
      <c r="G42" s="102"/>
      <c r="H42" s="102"/>
      <c r="I42" s="102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</row>
    <row r="43" spans="1:95" s="101" customFormat="1" x14ac:dyDescent="0.25">
      <c r="A43" s="104"/>
      <c r="B43" s="104"/>
      <c r="C43" s="117"/>
      <c r="D43" s="102"/>
      <c r="E43" s="102"/>
      <c r="F43" s="102"/>
      <c r="G43" s="102"/>
      <c r="H43" s="102"/>
      <c r="I43" s="102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</row>
    <row r="44" spans="1:95" s="101" customFormat="1" x14ac:dyDescent="0.25">
      <c r="A44" s="104"/>
      <c r="B44" s="104"/>
      <c r="C44" s="117"/>
      <c r="D44" s="102"/>
      <c r="E44" s="102"/>
      <c r="F44" s="102"/>
      <c r="G44" s="102"/>
      <c r="H44" s="102"/>
      <c r="I44" s="102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</row>
    <row r="45" spans="1:95" s="101" customFormat="1" x14ac:dyDescent="0.25">
      <c r="A45" s="104"/>
      <c r="B45" s="104"/>
      <c r="C45" s="117"/>
      <c r="D45" s="102"/>
      <c r="E45" s="102"/>
      <c r="F45" s="102"/>
      <c r="G45" s="102"/>
      <c r="H45" s="102"/>
      <c r="I45" s="102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</row>
    <row r="46" spans="1:95" s="101" customFormat="1" x14ac:dyDescent="0.25">
      <c r="A46" s="104"/>
      <c r="B46" s="104"/>
      <c r="C46" s="117"/>
      <c r="D46" s="102"/>
      <c r="E46" s="102"/>
      <c r="F46" s="102"/>
      <c r="G46" s="102"/>
      <c r="H46" s="102"/>
      <c r="I46" s="102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</row>
    <row r="47" spans="1:95" s="101" customFormat="1" x14ac:dyDescent="0.25">
      <c r="A47" s="104"/>
      <c r="B47" s="104"/>
      <c r="C47" s="117"/>
      <c r="D47" s="102"/>
      <c r="E47" s="102"/>
      <c r="F47" s="102"/>
      <c r="G47" s="102"/>
      <c r="H47" s="102"/>
      <c r="I47" s="102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</row>
    <row r="48" spans="1:95" s="101" customFormat="1" x14ac:dyDescent="0.25">
      <c r="A48" s="104"/>
      <c r="B48" s="104"/>
      <c r="C48" s="117"/>
      <c r="D48" s="102"/>
      <c r="E48" s="102"/>
      <c r="F48" s="102"/>
      <c r="G48" s="102"/>
      <c r="H48" s="102"/>
      <c r="I48" s="102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</row>
    <row r="49" spans="1:95" s="101" customFormat="1" x14ac:dyDescent="0.25">
      <c r="A49" s="104"/>
      <c r="B49" s="104"/>
      <c r="C49" s="117"/>
      <c r="D49" s="102"/>
      <c r="E49" s="102"/>
      <c r="F49" s="102"/>
      <c r="G49" s="102"/>
      <c r="H49" s="102"/>
      <c r="I49" s="102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</row>
    <row r="50" spans="1:95" s="101" customFormat="1" x14ac:dyDescent="0.25">
      <c r="A50" s="104"/>
      <c r="B50" s="104"/>
      <c r="C50" s="117"/>
      <c r="D50" s="102"/>
      <c r="E50" s="102"/>
      <c r="F50" s="102"/>
      <c r="G50" s="102"/>
      <c r="H50" s="102"/>
      <c r="I50" s="102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</row>
    <row r="51" spans="1:95" s="101" customFormat="1" x14ac:dyDescent="0.25">
      <c r="A51" s="104"/>
      <c r="B51" s="104"/>
      <c r="C51" s="117"/>
      <c r="D51" s="102"/>
      <c r="E51" s="102"/>
      <c r="F51" s="102"/>
      <c r="G51" s="102"/>
      <c r="H51" s="102"/>
      <c r="I51" s="102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</row>
    <row r="52" spans="1:95" s="101" customFormat="1" x14ac:dyDescent="0.25">
      <c r="A52" s="104"/>
      <c r="B52" s="104"/>
      <c r="C52" s="117"/>
      <c r="D52" s="102"/>
      <c r="E52" s="102"/>
      <c r="F52" s="102"/>
      <c r="G52" s="102"/>
      <c r="H52" s="102"/>
      <c r="I52" s="102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</row>
    <row r="53" spans="1:95" s="101" customFormat="1" x14ac:dyDescent="0.25">
      <c r="A53" s="104"/>
      <c r="B53" s="104"/>
      <c r="C53" s="117"/>
      <c r="D53" s="102"/>
      <c r="E53" s="102"/>
      <c r="F53" s="102"/>
      <c r="G53" s="102"/>
      <c r="H53" s="102"/>
      <c r="I53" s="102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</row>
    <row r="54" spans="1:95" s="101" customFormat="1" x14ac:dyDescent="0.25">
      <c r="A54" s="104"/>
      <c r="B54" s="104"/>
      <c r="C54" s="117"/>
      <c r="D54" s="102"/>
      <c r="E54" s="102"/>
      <c r="F54" s="102"/>
      <c r="G54" s="102"/>
      <c r="H54" s="102"/>
      <c r="I54" s="102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</row>
    <row r="55" spans="1:95" s="101" customFormat="1" x14ac:dyDescent="0.25">
      <c r="A55" s="104"/>
      <c r="B55" s="104"/>
      <c r="C55" s="117"/>
      <c r="D55" s="102"/>
      <c r="E55" s="102"/>
      <c r="F55" s="102"/>
      <c r="G55" s="102"/>
      <c r="H55" s="102"/>
      <c r="I55" s="102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</row>
    <row r="56" spans="1:95" s="101" customFormat="1" x14ac:dyDescent="0.25">
      <c r="A56" s="104"/>
      <c r="B56" s="104"/>
      <c r="C56" s="117"/>
      <c r="D56" s="102"/>
      <c r="E56" s="102"/>
      <c r="F56" s="102"/>
      <c r="G56" s="102"/>
      <c r="H56" s="102"/>
      <c r="I56" s="102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</row>
    <row r="57" spans="1:95" s="101" customFormat="1" x14ac:dyDescent="0.25">
      <c r="A57" s="104"/>
      <c r="B57" s="104"/>
      <c r="C57" s="117"/>
      <c r="D57" s="102"/>
      <c r="E57" s="102"/>
      <c r="F57" s="102"/>
      <c r="G57" s="102"/>
      <c r="H57" s="102"/>
      <c r="I57" s="102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</row>
    <row r="58" spans="1:95" s="101" customFormat="1" x14ac:dyDescent="0.25">
      <c r="A58" s="104"/>
      <c r="B58" s="104"/>
      <c r="C58" s="117"/>
      <c r="D58" s="102"/>
      <c r="E58" s="102"/>
      <c r="F58" s="102"/>
      <c r="G58" s="102"/>
      <c r="H58" s="102"/>
      <c r="I58" s="102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</row>
    <row r="59" spans="1:95" s="101" customFormat="1" x14ac:dyDescent="0.25">
      <c r="A59" s="104"/>
      <c r="B59" s="104"/>
      <c r="C59" s="117"/>
      <c r="D59" s="102"/>
      <c r="E59" s="102"/>
      <c r="F59" s="102"/>
      <c r="G59" s="102"/>
      <c r="H59" s="102"/>
      <c r="I59" s="102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</row>
    <row r="60" spans="1:95" s="101" customFormat="1" x14ac:dyDescent="0.25">
      <c r="A60" s="104"/>
      <c r="B60" s="104"/>
      <c r="C60" s="117"/>
      <c r="D60" s="102"/>
      <c r="E60" s="102"/>
      <c r="F60" s="102"/>
      <c r="G60" s="102"/>
      <c r="H60" s="102"/>
      <c r="I60" s="102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</row>
    <row r="61" spans="1:95" s="101" customFormat="1" x14ac:dyDescent="0.25">
      <c r="A61" s="104"/>
      <c r="B61" s="104"/>
      <c r="C61" s="117"/>
      <c r="D61" s="102"/>
      <c r="E61" s="102"/>
      <c r="F61" s="102"/>
      <c r="G61" s="102"/>
      <c r="H61" s="102"/>
      <c r="I61" s="102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</row>
    <row r="62" spans="1:95" s="101" customFormat="1" x14ac:dyDescent="0.25">
      <c r="A62" s="104"/>
      <c r="B62" s="104"/>
      <c r="C62" s="117"/>
      <c r="D62" s="102"/>
      <c r="E62" s="102"/>
      <c r="F62" s="102"/>
      <c r="G62" s="102"/>
      <c r="H62" s="102"/>
      <c r="I62" s="102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</row>
    <row r="63" spans="1:95" s="101" customFormat="1" x14ac:dyDescent="0.25">
      <c r="A63" s="104"/>
      <c r="B63" s="104"/>
      <c r="C63" s="117"/>
      <c r="D63" s="102"/>
      <c r="E63" s="102"/>
      <c r="F63" s="102"/>
      <c r="G63" s="102"/>
      <c r="H63" s="102"/>
      <c r="I63" s="102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</row>
    <row r="64" spans="1:95" s="101" customFormat="1" x14ac:dyDescent="0.25">
      <c r="A64" s="104"/>
      <c r="B64" s="104"/>
      <c r="C64" s="117"/>
      <c r="D64" s="102"/>
      <c r="E64" s="102"/>
      <c r="F64" s="102"/>
      <c r="G64" s="102"/>
      <c r="H64" s="102"/>
      <c r="I64" s="102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</row>
    <row r="65" spans="1:95" s="101" customFormat="1" x14ac:dyDescent="0.25">
      <c r="A65" s="104"/>
      <c r="B65" s="104"/>
      <c r="C65" s="117"/>
      <c r="D65" s="102"/>
      <c r="E65" s="102"/>
      <c r="F65" s="102"/>
      <c r="G65" s="102"/>
      <c r="H65" s="102"/>
      <c r="I65" s="102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</row>
    <row r="66" spans="1:95" s="101" customFormat="1" x14ac:dyDescent="0.25">
      <c r="A66" s="104"/>
      <c r="B66" s="104"/>
      <c r="C66" s="117"/>
      <c r="D66" s="102"/>
      <c r="E66" s="102"/>
      <c r="F66" s="102"/>
      <c r="G66" s="102"/>
      <c r="H66" s="102"/>
      <c r="I66" s="102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</row>
    <row r="67" spans="1:95" s="101" customFormat="1" x14ac:dyDescent="0.25">
      <c r="A67" s="104"/>
      <c r="B67" s="104"/>
      <c r="C67" s="117"/>
      <c r="D67" s="102"/>
      <c r="E67" s="102"/>
      <c r="F67" s="102"/>
      <c r="G67" s="102"/>
      <c r="H67" s="102"/>
      <c r="I67" s="102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</row>
    <row r="68" spans="1:95" s="101" customFormat="1" x14ac:dyDescent="0.25">
      <c r="A68" s="104"/>
      <c r="B68" s="104"/>
      <c r="C68" s="117"/>
      <c r="D68" s="102"/>
      <c r="E68" s="102"/>
      <c r="F68" s="102"/>
      <c r="G68" s="102"/>
      <c r="H68" s="102"/>
      <c r="I68" s="102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</row>
    <row r="69" spans="1:95" s="101" customFormat="1" x14ac:dyDescent="0.25">
      <c r="A69" s="104"/>
      <c r="B69" s="104"/>
      <c r="C69" s="117"/>
      <c r="D69" s="102"/>
      <c r="E69" s="102"/>
      <c r="F69" s="102"/>
      <c r="G69" s="102"/>
      <c r="H69" s="102"/>
      <c r="I69" s="102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</row>
    <row r="70" spans="1:95" s="101" customFormat="1" x14ac:dyDescent="0.25">
      <c r="A70" s="104"/>
      <c r="B70" s="104"/>
      <c r="C70" s="117"/>
      <c r="D70" s="102"/>
      <c r="E70" s="102"/>
      <c r="F70" s="102"/>
      <c r="G70" s="102"/>
      <c r="H70" s="102"/>
      <c r="I70" s="102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</row>
    <row r="71" spans="1:95" s="101" customFormat="1" x14ac:dyDescent="0.25">
      <c r="A71" s="104"/>
      <c r="B71" s="104"/>
      <c r="C71" s="117"/>
      <c r="D71" s="102"/>
      <c r="E71" s="102"/>
      <c r="F71" s="102"/>
      <c r="G71" s="102"/>
      <c r="H71" s="102"/>
      <c r="I71" s="102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</row>
    <row r="72" spans="1:95" s="101" customFormat="1" x14ac:dyDescent="0.25">
      <c r="A72" s="104"/>
      <c r="B72" s="104"/>
      <c r="C72" s="117"/>
      <c r="D72" s="102"/>
      <c r="E72" s="102"/>
      <c r="F72" s="102"/>
      <c r="G72" s="102"/>
      <c r="H72" s="102"/>
      <c r="I72" s="102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</row>
    <row r="73" spans="1:95" s="101" customFormat="1" x14ac:dyDescent="0.25">
      <c r="A73" s="104"/>
      <c r="B73" s="104"/>
      <c r="C73" s="117"/>
      <c r="D73" s="102"/>
      <c r="E73" s="102"/>
      <c r="F73" s="102"/>
      <c r="G73" s="102"/>
      <c r="H73" s="102"/>
      <c r="I73" s="102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</row>
    <row r="74" spans="1:95" s="101" customFormat="1" x14ac:dyDescent="0.25">
      <c r="A74" s="104"/>
      <c r="B74" s="104"/>
      <c r="C74" s="117"/>
      <c r="D74" s="102"/>
      <c r="E74" s="102"/>
      <c r="F74" s="102"/>
      <c r="G74" s="102"/>
      <c r="H74" s="102"/>
      <c r="I74" s="102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</row>
    <row r="75" spans="1:95" s="101" customFormat="1" x14ac:dyDescent="0.25">
      <c r="A75" s="104"/>
      <c r="B75" s="104"/>
      <c r="C75" s="117"/>
      <c r="D75" s="102"/>
      <c r="E75" s="102"/>
      <c r="F75" s="102"/>
      <c r="G75" s="102"/>
      <c r="H75" s="102"/>
      <c r="I75" s="102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</row>
    <row r="76" spans="1:95" s="101" customFormat="1" x14ac:dyDescent="0.25">
      <c r="A76" s="104"/>
      <c r="B76" s="104"/>
      <c r="C76" s="117"/>
      <c r="D76" s="102"/>
      <c r="E76" s="102"/>
      <c r="F76" s="102"/>
      <c r="G76" s="102"/>
      <c r="H76" s="102"/>
      <c r="I76" s="102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</row>
    <row r="77" spans="1:95" s="101" customFormat="1" x14ac:dyDescent="0.25">
      <c r="A77" s="104"/>
      <c r="B77" s="104"/>
      <c r="C77" s="117"/>
      <c r="D77" s="102"/>
      <c r="E77" s="102"/>
      <c r="F77" s="102"/>
      <c r="G77" s="102"/>
      <c r="H77" s="102"/>
      <c r="I77" s="102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</row>
    <row r="78" spans="1:95" s="101" customFormat="1" x14ac:dyDescent="0.25">
      <c r="A78" s="104"/>
      <c r="B78" s="104"/>
      <c r="C78" s="117"/>
      <c r="D78" s="102"/>
      <c r="E78" s="102"/>
      <c r="F78" s="102"/>
      <c r="G78" s="102"/>
      <c r="H78" s="102"/>
      <c r="I78" s="102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</row>
    <row r="79" spans="1:95" s="101" customFormat="1" x14ac:dyDescent="0.25">
      <c r="A79" s="104"/>
      <c r="B79" s="104"/>
      <c r="C79" s="117"/>
      <c r="D79" s="102"/>
      <c r="E79" s="102"/>
      <c r="F79" s="102"/>
      <c r="G79" s="102"/>
      <c r="H79" s="102"/>
      <c r="I79" s="102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</row>
    <row r="80" spans="1:95" s="101" customFormat="1" x14ac:dyDescent="0.25">
      <c r="A80" s="104"/>
      <c r="B80" s="104"/>
      <c r="C80" s="117"/>
      <c r="D80" s="102"/>
      <c r="E80" s="102"/>
      <c r="F80" s="102"/>
      <c r="G80" s="102"/>
      <c r="H80" s="102"/>
      <c r="I80" s="102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</row>
    <row r="81" spans="1:95" s="101" customFormat="1" x14ac:dyDescent="0.25">
      <c r="A81" s="104"/>
      <c r="B81" s="104"/>
      <c r="C81" s="117"/>
      <c r="D81" s="102"/>
      <c r="E81" s="102"/>
      <c r="F81" s="102"/>
      <c r="G81" s="102"/>
      <c r="H81" s="102"/>
      <c r="I81" s="102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</row>
    <row r="82" spans="1:95" s="101" customFormat="1" x14ac:dyDescent="0.25">
      <c r="A82" s="104"/>
      <c r="B82" s="104"/>
      <c r="C82" s="117"/>
      <c r="D82" s="102"/>
      <c r="E82" s="102"/>
      <c r="F82" s="102"/>
      <c r="G82" s="102"/>
      <c r="H82" s="102"/>
      <c r="I82" s="102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</row>
    <row r="83" spans="1:95" s="101" customFormat="1" x14ac:dyDescent="0.25">
      <c r="A83" s="104"/>
      <c r="B83" s="104"/>
      <c r="C83" s="117"/>
      <c r="D83" s="102"/>
      <c r="E83" s="102"/>
      <c r="F83" s="102"/>
      <c r="G83" s="102"/>
      <c r="H83" s="102"/>
      <c r="I83" s="102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</row>
    <row r="84" spans="1:95" s="101" customFormat="1" x14ac:dyDescent="0.25">
      <c r="A84" s="104"/>
      <c r="B84" s="104"/>
      <c r="C84" s="117"/>
      <c r="D84" s="102"/>
      <c r="E84" s="102"/>
      <c r="F84" s="102"/>
      <c r="G84" s="102"/>
      <c r="H84" s="102"/>
      <c r="I84" s="102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</row>
    <row r="85" spans="1:95" s="101" customFormat="1" x14ac:dyDescent="0.25">
      <c r="A85" s="104"/>
      <c r="B85" s="104"/>
      <c r="C85" s="117"/>
      <c r="D85" s="102"/>
      <c r="E85" s="102"/>
      <c r="F85" s="102"/>
      <c r="G85" s="102"/>
      <c r="H85" s="102"/>
      <c r="I85" s="102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</row>
    <row r="86" spans="1:95" s="101" customFormat="1" x14ac:dyDescent="0.25">
      <c r="A86" s="104"/>
      <c r="B86" s="104"/>
      <c r="C86" s="117"/>
      <c r="D86" s="102"/>
      <c r="E86" s="102"/>
      <c r="F86" s="102"/>
      <c r="G86" s="102"/>
      <c r="H86" s="102"/>
      <c r="I86" s="102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</row>
    <row r="87" spans="1:95" s="101" customFormat="1" x14ac:dyDescent="0.25">
      <c r="A87" s="104"/>
      <c r="B87" s="104"/>
      <c r="C87" s="117"/>
      <c r="D87" s="102"/>
      <c r="E87" s="102"/>
      <c r="F87" s="102"/>
      <c r="G87" s="102"/>
      <c r="H87" s="102"/>
      <c r="I87" s="102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</row>
    <row r="88" spans="1:95" s="101" customFormat="1" x14ac:dyDescent="0.25">
      <c r="A88" s="104"/>
      <c r="B88" s="104"/>
      <c r="C88" s="117"/>
      <c r="D88" s="102"/>
      <c r="E88" s="102"/>
      <c r="F88" s="102"/>
      <c r="G88" s="102"/>
      <c r="H88" s="102"/>
      <c r="I88" s="102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</row>
    <row r="89" spans="1:95" s="101" customFormat="1" x14ac:dyDescent="0.25">
      <c r="A89" s="104"/>
      <c r="B89" s="104"/>
      <c r="C89" s="117"/>
      <c r="D89" s="102"/>
      <c r="E89" s="102"/>
      <c r="F89" s="102"/>
      <c r="G89" s="102"/>
      <c r="H89" s="102"/>
      <c r="I89" s="102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</row>
    <row r="90" spans="1:95" s="101" customFormat="1" x14ac:dyDescent="0.25">
      <c r="A90" s="104"/>
      <c r="B90" s="104"/>
      <c r="C90" s="117"/>
      <c r="D90" s="102"/>
      <c r="E90" s="102"/>
      <c r="F90" s="102"/>
      <c r="G90" s="102"/>
      <c r="H90" s="102"/>
      <c r="I90" s="102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</row>
    <row r="91" spans="1:95" s="101" customFormat="1" x14ac:dyDescent="0.25">
      <c r="A91" s="104"/>
      <c r="B91" s="104"/>
      <c r="C91" s="117"/>
      <c r="D91" s="102"/>
      <c r="E91" s="102"/>
      <c r="F91" s="102"/>
      <c r="G91" s="102"/>
      <c r="H91" s="102"/>
      <c r="I91" s="102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</row>
    <row r="92" spans="1:95" s="101" customFormat="1" x14ac:dyDescent="0.25">
      <c r="A92" s="104"/>
      <c r="B92" s="104"/>
      <c r="C92" s="117"/>
      <c r="D92" s="102"/>
      <c r="E92" s="102"/>
      <c r="F92" s="102"/>
      <c r="G92" s="102"/>
      <c r="H92" s="102"/>
      <c r="I92" s="102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</row>
    <row r="93" spans="1:95" s="101" customFormat="1" x14ac:dyDescent="0.25">
      <c r="A93" s="104"/>
      <c r="B93" s="104"/>
      <c r="C93" s="117"/>
      <c r="D93" s="102"/>
      <c r="E93" s="102"/>
      <c r="F93" s="102"/>
      <c r="G93" s="102"/>
      <c r="H93" s="102"/>
      <c r="I93" s="102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</row>
    <row r="94" spans="1:95" s="101" customFormat="1" x14ac:dyDescent="0.25">
      <c r="A94" s="104"/>
      <c r="B94" s="104"/>
      <c r="C94" s="117"/>
      <c r="D94" s="102"/>
      <c r="E94" s="102"/>
      <c r="F94" s="102"/>
      <c r="G94" s="102"/>
      <c r="H94" s="102"/>
      <c r="I94" s="102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</row>
    <row r="95" spans="1:95" s="101" customFormat="1" x14ac:dyDescent="0.25">
      <c r="A95" s="104"/>
      <c r="B95" s="104"/>
      <c r="C95" s="117"/>
      <c r="D95" s="102"/>
      <c r="E95" s="102"/>
      <c r="F95" s="102"/>
      <c r="G95" s="102"/>
      <c r="H95" s="102"/>
      <c r="I95" s="102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</row>
    <row r="96" spans="1:95" s="101" customFormat="1" x14ac:dyDescent="0.25">
      <c r="A96" s="104"/>
      <c r="B96" s="104"/>
      <c r="C96" s="117"/>
      <c r="D96" s="102"/>
      <c r="E96" s="102"/>
      <c r="F96" s="102"/>
      <c r="G96" s="102"/>
      <c r="H96" s="102"/>
      <c r="I96" s="102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</row>
    <row r="97" spans="1:95" s="101" customFormat="1" x14ac:dyDescent="0.25">
      <c r="A97" s="104"/>
      <c r="B97" s="104"/>
      <c r="C97" s="117"/>
      <c r="D97" s="102"/>
      <c r="E97" s="102"/>
      <c r="F97" s="102"/>
      <c r="G97" s="102"/>
      <c r="H97" s="102"/>
      <c r="I97" s="102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</row>
    <row r="98" spans="1:95" s="101" customFormat="1" x14ac:dyDescent="0.25">
      <c r="A98" s="104"/>
      <c r="B98" s="104"/>
      <c r="C98" s="117"/>
      <c r="D98" s="102"/>
      <c r="E98" s="102"/>
      <c r="F98" s="102"/>
      <c r="G98" s="102"/>
      <c r="H98" s="102"/>
      <c r="I98" s="102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</row>
    <row r="99" spans="1:95" s="101" customFormat="1" x14ac:dyDescent="0.25">
      <c r="A99" s="104"/>
      <c r="B99" s="104"/>
      <c r="C99" s="117"/>
      <c r="D99" s="102"/>
      <c r="E99" s="102"/>
      <c r="F99" s="102"/>
      <c r="G99" s="102"/>
      <c r="H99" s="102"/>
      <c r="I99" s="102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</row>
    <row r="100" spans="1:95" s="101" customFormat="1" x14ac:dyDescent="0.25">
      <c r="A100" s="104"/>
      <c r="B100" s="104"/>
      <c r="C100" s="117"/>
      <c r="D100" s="102"/>
      <c r="E100" s="102"/>
      <c r="F100" s="102"/>
      <c r="G100" s="102"/>
      <c r="H100" s="102"/>
      <c r="I100" s="102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</row>
    <row r="101" spans="1:95" s="101" customFormat="1" x14ac:dyDescent="0.25">
      <c r="A101" s="104"/>
      <c r="B101" s="104"/>
      <c r="C101" s="117"/>
      <c r="D101" s="102"/>
      <c r="E101" s="102"/>
      <c r="F101" s="102"/>
      <c r="G101" s="102"/>
      <c r="H101" s="102"/>
      <c r="I101" s="102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</row>
    <row r="102" spans="1:95" s="101" customFormat="1" x14ac:dyDescent="0.25">
      <c r="A102" s="104"/>
      <c r="B102" s="104"/>
      <c r="C102" s="117"/>
      <c r="D102" s="102"/>
      <c r="E102" s="102"/>
      <c r="F102" s="102"/>
      <c r="G102" s="102"/>
      <c r="H102" s="102"/>
      <c r="I102" s="102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</row>
    <row r="103" spans="1:95" s="101" customFormat="1" x14ac:dyDescent="0.25">
      <c r="A103" s="104"/>
      <c r="B103" s="104"/>
      <c r="C103" s="117"/>
      <c r="D103" s="102"/>
      <c r="E103" s="102"/>
      <c r="F103" s="102"/>
      <c r="G103" s="102"/>
      <c r="H103" s="102"/>
      <c r="I103" s="102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</row>
    <row r="104" spans="1:95" s="101" customFormat="1" x14ac:dyDescent="0.25">
      <c r="A104" s="104"/>
      <c r="B104" s="104"/>
      <c r="C104" s="117"/>
      <c r="D104" s="102"/>
      <c r="E104" s="102"/>
      <c r="F104" s="102"/>
      <c r="G104" s="102"/>
      <c r="H104" s="102"/>
      <c r="I104" s="102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</row>
    <row r="105" spans="1:95" s="101" customFormat="1" x14ac:dyDescent="0.25">
      <c r="A105" s="104"/>
      <c r="B105" s="104"/>
      <c r="C105" s="117"/>
      <c r="D105" s="102"/>
      <c r="E105" s="102"/>
      <c r="F105" s="102"/>
      <c r="G105" s="102"/>
      <c r="H105" s="102"/>
      <c r="I105" s="102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</row>
    <row r="106" spans="1:95" s="101" customFormat="1" x14ac:dyDescent="0.25">
      <c r="A106" s="104"/>
      <c r="B106" s="104"/>
      <c r="C106" s="117"/>
      <c r="D106" s="102"/>
      <c r="E106" s="102"/>
      <c r="F106" s="102"/>
      <c r="G106" s="102"/>
      <c r="H106" s="102"/>
      <c r="I106" s="102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</row>
    <row r="107" spans="1:95" s="101" customFormat="1" x14ac:dyDescent="0.25">
      <c r="A107" s="104"/>
      <c r="B107" s="104"/>
      <c r="C107" s="117"/>
      <c r="D107" s="102"/>
      <c r="E107" s="102"/>
      <c r="F107" s="102"/>
      <c r="G107" s="102"/>
      <c r="H107" s="102"/>
      <c r="I107" s="102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</row>
    <row r="108" spans="1:95" s="101" customFormat="1" x14ac:dyDescent="0.25">
      <c r="A108" s="104"/>
      <c r="B108" s="104"/>
      <c r="C108" s="117"/>
      <c r="D108" s="102"/>
      <c r="E108" s="102"/>
      <c r="F108" s="102"/>
      <c r="G108" s="102"/>
      <c r="H108" s="102"/>
      <c r="I108" s="102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</row>
    <row r="109" spans="1:95" s="101" customFormat="1" x14ac:dyDescent="0.25">
      <c r="A109" s="104"/>
      <c r="B109" s="104"/>
      <c r="C109" s="117"/>
      <c r="D109" s="102"/>
      <c r="E109" s="102"/>
      <c r="F109" s="102"/>
      <c r="G109" s="102"/>
      <c r="H109" s="102"/>
      <c r="I109" s="102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</row>
    <row r="110" spans="1:95" s="101" customFormat="1" x14ac:dyDescent="0.25">
      <c r="A110" s="104"/>
      <c r="B110" s="104"/>
      <c r="C110" s="117"/>
      <c r="D110" s="102"/>
      <c r="E110" s="102"/>
      <c r="F110" s="102"/>
      <c r="G110" s="102"/>
      <c r="H110" s="102"/>
      <c r="I110" s="102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</row>
    <row r="111" spans="1:95" s="101" customFormat="1" x14ac:dyDescent="0.25">
      <c r="A111" s="104"/>
      <c r="B111" s="104"/>
      <c r="C111" s="117"/>
      <c r="D111" s="102"/>
      <c r="E111" s="102"/>
      <c r="F111" s="102"/>
      <c r="G111" s="102"/>
      <c r="H111" s="102"/>
      <c r="I111" s="102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</row>
    <row r="112" spans="1:95" s="101" customFormat="1" x14ac:dyDescent="0.25">
      <c r="A112" s="104"/>
      <c r="B112" s="104"/>
      <c r="C112" s="117"/>
      <c r="D112" s="102"/>
      <c r="E112" s="102"/>
      <c r="F112" s="102"/>
      <c r="G112" s="102"/>
      <c r="H112" s="102"/>
      <c r="I112" s="102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</row>
    <row r="113" spans="1:95" s="101" customFormat="1" x14ac:dyDescent="0.25">
      <c r="A113" s="104"/>
      <c r="B113" s="104"/>
      <c r="C113" s="117"/>
      <c r="D113" s="102"/>
      <c r="E113" s="102"/>
      <c r="F113" s="102"/>
      <c r="G113" s="102"/>
      <c r="H113" s="102"/>
      <c r="I113" s="102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</row>
    <row r="114" spans="1:95" s="101" customFormat="1" x14ac:dyDescent="0.25">
      <c r="A114" s="104"/>
      <c r="B114" s="104"/>
      <c r="C114" s="117"/>
      <c r="D114" s="102"/>
      <c r="E114" s="102"/>
      <c r="F114" s="102"/>
      <c r="G114" s="102"/>
      <c r="H114" s="102"/>
      <c r="I114" s="102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</row>
    <row r="115" spans="1:95" s="101" customFormat="1" x14ac:dyDescent="0.25">
      <c r="A115" s="104"/>
      <c r="B115" s="104"/>
      <c r="C115" s="117"/>
      <c r="D115" s="102"/>
      <c r="E115" s="102"/>
      <c r="F115" s="102"/>
      <c r="G115" s="102"/>
      <c r="H115" s="102"/>
      <c r="I115" s="102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</row>
    <row r="116" spans="1:95" s="101" customFormat="1" x14ac:dyDescent="0.25">
      <c r="A116" s="104"/>
      <c r="B116" s="104"/>
      <c r="C116" s="117"/>
      <c r="D116" s="102"/>
      <c r="E116" s="102"/>
      <c r="F116" s="102"/>
      <c r="G116" s="102"/>
      <c r="H116" s="102"/>
      <c r="I116" s="102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</row>
    <row r="117" spans="1:95" s="101" customFormat="1" x14ac:dyDescent="0.25">
      <c r="A117" s="104"/>
      <c r="B117" s="104"/>
      <c r="C117" s="117"/>
      <c r="D117" s="102"/>
      <c r="E117" s="102"/>
      <c r="F117" s="102"/>
      <c r="G117" s="102"/>
      <c r="H117" s="102"/>
      <c r="I117" s="102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</row>
    <row r="118" spans="1:95" s="101" customFormat="1" x14ac:dyDescent="0.25">
      <c r="A118" s="104"/>
      <c r="B118" s="104"/>
      <c r="C118" s="117"/>
      <c r="D118" s="102"/>
      <c r="E118" s="102"/>
      <c r="F118" s="102"/>
      <c r="G118" s="102"/>
      <c r="H118" s="102"/>
      <c r="I118" s="102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</row>
    <row r="119" spans="1:95" s="101" customFormat="1" x14ac:dyDescent="0.25">
      <c r="A119" s="104"/>
      <c r="B119" s="104"/>
      <c r="C119" s="117"/>
      <c r="D119" s="102"/>
      <c r="E119" s="102"/>
      <c r="F119" s="102"/>
      <c r="G119" s="102"/>
      <c r="H119" s="102"/>
      <c r="I119" s="102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</row>
    <row r="120" spans="1:95" s="101" customFormat="1" x14ac:dyDescent="0.25">
      <c r="A120" s="104"/>
      <c r="B120" s="104"/>
      <c r="C120" s="117"/>
      <c r="D120" s="102"/>
      <c r="E120" s="102"/>
      <c r="F120" s="102"/>
      <c r="G120" s="102"/>
      <c r="H120" s="102"/>
      <c r="I120" s="102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</row>
    <row r="121" spans="1:95" s="101" customFormat="1" x14ac:dyDescent="0.25">
      <c r="A121" s="104"/>
      <c r="B121" s="104"/>
      <c r="C121" s="117"/>
      <c r="D121" s="102"/>
      <c r="E121" s="102"/>
      <c r="F121" s="102"/>
      <c r="G121" s="102"/>
      <c r="H121" s="102"/>
      <c r="I121" s="102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</row>
    <row r="122" spans="1:95" s="101" customFormat="1" x14ac:dyDescent="0.25">
      <c r="A122" s="104"/>
      <c r="B122" s="104"/>
      <c r="C122" s="117"/>
      <c r="D122" s="102"/>
      <c r="E122" s="102"/>
      <c r="F122" s="102"/>
      <c r="G122" s="102"/>
      <c r="H122" s="102"/>
      <c r="I122" s="102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</row>
    <row r="123" spans="1:95" s="101" customFormat="1" x14ac:dyDescent="0.25">
      <c r="A123" s="104"/>
      <c r="B123" s="104"/>
      <c r="C123" s="117"/>
      <c r="D123" s="102"/>
      <c r="E123" s="102"/>
      <c r="F123" s="102"/>
      <c r="G123" s="102"/>
      <c r="H123" s="102"/>
      <c r="I123" s="102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</row>
    <row r="124" spans="1:95" s="101" customFormat="1" x14ac:dyDescent="0.25">
      <c r="A124" s="104"/>
      <c r="B124" s="104"/>
      <c r="C124" s="117"/>
      <c r="D124" s="102"/>
      <c r="E124" s="102"/>
      <c r="F124" s="102"/>
      <c r="G124" s="102"/>
      <c r="H124" s="102"/>
      <c r="I124" s="102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</row>
    <row r="125" spans="1:95" s="101" customFormat="1" x14ac:dyDescent="0.25">
      <c r="A125" s="104"/>
      <c r="B125" s="104"/>
      <c r="C125" s="117"/>
      <c r="D125" s="102"/>
      <c r="E125" s="102"/>
      <c r="F125" s="102"/>
      <c r="G125" s="102"/>
      <c r="H125" s="102"/>
      <c r="I125" s="102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</row>
    <row r="126" spans="1:95" s="101" customFormat="1" x14ac:dyDescent="0.25">
      <c r="A126" s="104"/>
      <c r="B126" s="104"/>
      <c r="C126" s="117"/>
      <c r="D126" s="102"/>
      <c r="E126" s="102"/>
      <c r="F126" s="102"/>
      <c r="G126" s="102"/>
      <c r="H126" s="102"/>
      <c r="I126" s="102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</row>
    <row r="127" spans="1:95" s="101" customFormat="1" x14ac:dyDescent="0.25">
      <c r="A127" s="104"/>
      <c r="B127" s="104"/>
      <c r="C127" s="117"/>
      <c r="D127" s="102"/>
      <c r="E127" s="102"/>
      <c r="F127" s="102"/>
      <c r="G127" s="102"/>
      <c r="H127" s="102"/>
      <c r="I127" s="102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</row>
    <row r="128" spans="1:95" s="101" customFormat="1" x14ac:dyDescent="0.25">
      <c r="A128" s="104"/>
      <c r="B128" s="104"/>
      <c r="C128" s="117"/>
      <c r="D128" s="102"/>
      <c r="E128" s="102"/>
      <c r="F128" s="102"/>
      <c r="G128" s="102"/>
      <c r="H128" s="102"/>
      <c r="I128" s="102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</row>
    <row r="129" spans="1:95" s="101" customFormat="1" x14ac:dyDescent="0.25">
      <c r="A129" s="104"/>
      <c r="B129" s="104"/>
      <c r="C129" s="117"/>
      <c r="D129" s="102"/>
      <c r="E129" s="102"/>
      <c r="F129" s="102"/>
      <c r="G129" s="102"/>
      <c r="H129" s="102"/>
      <c r="I129" s="102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</row>
    <row r="130" spans="1:95" s="101" customFormat="1" x14ac:dyDescent="0.25">
      <c r="A130" s="104"/>
      <c r="B130" s="104"/>
      <c r="C130" s="117"/>
      <c r="D130" s="102"/>
      <c r="E130" s="102"/>
      <c r="F130" s="102"/>
      <c r="G130" s="102"/>
      <c r="H130" s="102"/>
      <c r="I130" s="102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</row>
    <row r="131" spans="1:95" s="101" customFormat="1" x14ac:dyDescent="0.25">
      <c r="A131" s="104"/>
      <c r="B131" s="104"/>
      <c r="C131" s="117"/>
      <c r="D131" s="102"/>
      <c r="E131" s="102"/>
      <c r="F131" s="102"/>
      <c r="G131" s="102"/>
      <c r="H131" s="102"/>
      <c r="I131" s="102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</row>
    <row r="132" spans="1:95" s="101" customFormat="1" x14ac:dyDescent="0.25">
      <c r="A132" s="104"/>
      <c r="B132" s="104"/>
      <c r="C132" s="117"/>
      <c r="D132" s="102"/>
      <c r="E132" s="102"/>
      <c r="F132" s="102"/>
      <c r="G132" s="102"/>
      <c r="H132" s="102"/>
      <c r="I132" s="102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</row>
    <row r="133" spans="1:95" s="101" customFormat="1" x14ac:dyDescent="0.25">
      <c r="A133" s="104"/>
      <c r="B133" s="104"/>
      <c r="C133" s="117"/>
      <c r="D133" s="102"/>
      <c r="E133" s="102"/>
      <c r="F133" s="102"/>
      <c r="G133" s="102"/>
      <c r="H133" s="102"/>
      <c r="I133" s="102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</row>
    <row r="134" spans="1:95" s="101" customFormat="1" x14ac:dyDescent="0.25">
      <c r="A134" s="104"/>
      <c r="B134" s="104"/>
      <c r="C134" s="117"/>
      <c r="D134" s="102"/>
      <c r="E134" s="102"/>
      <c r="F134" s="102"/>
      <c r="G134" s="102"/>
      <c r="H134" s="102"/>
      <c r="I134" s="102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</row>
    <row r="135" spans="1:95" s="101" customFormat="1" x14ac:dyDescent="0.25">
      <c r="A135" s="104"/>
      <c r="B135" s="104"/>
      <c r="C135" s="117"/>
      <c r="D135" s="102"/>
      <c r="E135" s="102"/>
      <c r="F135" s="102"/>
      <c r="G135" s="102"/>
      <c r="H135" s="102"/>
      <c r="I135" s="102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</row>
    <row r="136" spans="1:95" s="101" customFormat="1" x14ac:dyDescent="0.25">
      <c r="A136" s="104"/>
      <c r="B136" s="104"/>
      <c r="C136" s="117"/>
      <c r="D136" s="102"/>
      <c r="E136" s="102"/>
      <c r="F136" s="102"/>
      <c r="G136" s="102"/>
      <c r="H136" s="102"/>
      <c r="I136" s="102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</row>
    <row r="137" spans="1:95" s="101" customFormat="1" x14ac:dyDescent="0.25">
      <c r="A137" s="104"/>
      <c r="B137" s="104"/>
      <c r="C137" s="117"/>
      <c r="D137" s="102"/>
      <c r="E137" s="102"/>
      <c r="F137" s="102"/>
      <c r="G137" s="102"/>
      <c r="H137" s="102"/>
      <c r="I137" s="102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</row>
    <row r="138" spans="1:95" s="101" customFormat="1" x14ac:dyDescent="0.25">
      <c r="A138" s="104"/>
      <c r="B138" s="104"/>
      <c r="C138" s="117"/>
      <c r="D138" s="102"/>
      <c r="E138" s="102"/>
      <c r="F138" s="102"/>
      <c r="G138" s="102"/>
      <c r="H138" s="102"/>
      <c r="I138" s="102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</row>
    <row r="139" spans="1:95" s="101" customFormat="1" x14ac:dyDescent="0.25">
      <c r="A139" s="104"/>
      <c r="B139" s="104"/>
      <c r="C139" s="117"/>
      <c r="D139" s="102"/>
      <c r="E139" s="102"/>
      <c r="F139" s="102"/>
      <c r="G139" s="102"/>
      <c r="H139" s="102"/>
      <c r="I139" s="102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</row>
    <row r="140" spans="1:95" s="101" customFormat="1" x14ac:dyDescent="0.25">
      <c r="A140" s="104"/>
      <c r="B140" s="104"/>
      <c r="C140" s="117"/>
      <c r="D140" s="102"/>
      <c r="E140" s="102"/>
      <c r="F140" s="102"/>
      <c r="G140" s="102"/>
      <c r="H140" s="102"/>
      <c r="I140" s="102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</row>
    <row r="141" spans="1:95" s="101" customFormat="1" x14ac:dyDescent="0.25">
      <c r="A141" s="104"/>
      <c r="B141" s="104"/>
      <c r="C141" s="117"/>
      <c r="D141" s="102"/>
      <c r="E141" s="102"/>
      <c r="F141" s="102"/>
      <c r="G141" s="102"/>
      <c r="H141" s="102"/>
      <c r="I141" s="102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</row>
    <row r="142" spans="1:95" s="101" customFormat="1" x14ac:dyDescent="0.25">
      <c r="A142" s="104"/>
      <c r="B142" s="104"/>
      <c r="C142" s="117"/>
      <c r="D142" s="102"/>
      <c r="E142" s="102"/>
      <c r="F142" s="102"/>
      <c r="G142" s="102"/>
      <c r="H142" s="102"/>
      <c r="I142" s="102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</row>
    <row r="143" spans="1:95" s="101" customFormat="1" x14ac:dyDescent="0.25">
      <c r="A143" s="104"/>
      <c r="B143" s="104"/>
      <c r="C143" s="117"/>
      <c r="D143" s="102"/>
      <c r="E143" s="102"/>
      <c r="F143" s="102"/>
      <c r="G143" s="102"/>
      <c r="H143" s="102"/>
      <c r="I143" s="102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</row>
    <row r="144" spans="1:95" s="101" customFormat="1" x14ac:dyDescent="0.25">
      <c r="A144" s="104"/>
      <c r="B144" s="104"/>
      <c r="C144" s="117"/>
      <c r="D144" s="102"/>
      <c r="E144" s="102"/>
      <c r="F144" s="102"/>
      <c r="G144" s="102"/>
      <c r="H144" s="102"/>
      <c r="I144" s="102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</row>
    <row r="145" spans="1:95" s="101" customFormat="1" x14ac:dyDescent="0.25">
      <c r="A145" s="104"/>
      <c r="B145" s="104"/>
      <c r="C145" s="117"/>
      <c r="D145" s="102"/>
      <c r="E145" s="102"/>
      <c r="F145" s="102"/>
      <c r="G145" s="102"/>
      <c r="H145" s="102"/>
      <c r="I145" s="102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</row>
    <row r="146" spans="1:95" s="101" customFormat="1" x14ac:dyDescent="0.25">
      <c r="A146" s="104"/>
      <c r="B146" s="104"/>
      <c r="C146" s="117"/>
      <c r="D146" s="102"/>
      <c r="E146" s="102"/>
      <c r="F146" s="102"/>
      <c r="G146" s="102"/>
      <c r="H146" s="102"/>
      <c r="I146" s="102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</row>
    <row r="147" spans="1:95" s="101" customFormat="1" x14ac:dyDescent="0.25">
      <c r="A147" s="18"/>
      <c r="B147" s="18"/>
      <c r="C147" s="117"/>
      <c r="D147" s="100"/>
      <c r="E147" s="100"/>
      <c r="F147" s="100"/>
      <c r="G147" s="100"/>
      <c r="H147" s="100"/>
      <c r="I147" s="102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</row>
    <row r="148" spans="1:95" s="101" customFormat="1" x14ac:dyDescent="0.25">
      <c r="A148" s="18"/>
      <c r="B148" s="18"/>
      <c r="C148" s="117"/>
      <c r="D148" s="100"/>
      <c r="E148" s="100"/>
      <c r="F148" s="100"/>
      <c r="G148" s="100"/>
      <c r="H148" s="100"/>
      <c r="I148" s="102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</row>
  </sheetData>
  <mergeCells count="1">
    <mergeCell ref="D1:H1"/>
  </mergeCells>
  <pageMargins left="0.15748031496062992" right="0.15748031496062992" top="0.19685039370078741" bottom="0.31496062992125984" header="0.15748031496062992" footer="7.874015748031496E-2"/>
  <pageSetup paperSize="9" scale="53" orientation="landscape" r:id="rId1"/>
  <headerFooter>
    <oddFooter>&amp;L&amp;D&amp;C&amp;P/&amp;N&amp;R&amp;F-&amp;A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Q153"/>
  <sheetViews>
    <sheetView showGridLines="0" zoomScale="70" zoomScaleNormal="70" zoomScaleSheetLayoutView="50" workbookViewId="0">
      <selection activeCell="B11" sqref="B11"/>
    </sheetView>
  </sheetViews>
  <sheetFormatPr defaultColWidth="9.140625" defaultRowHeight="15.75" x14ac:dyDescent="0.25"/>
  <cols>
    <col min="1" max="1" width="16.28515625" style="18" customWidth="1"/>
    <col min="2" max="2" width="102.28515625" style="18" customWidth="1"/>
    <col min="3" max="3" width="1.7109375" style="117" customWidth="1"/>
    <col min="4" max="8" width="20.7109375" style="100" customWidth="1"/>
    <col min="9" max="9" width="2" style="102" customWidth="1"/>
    <col min="10" max="95" width="9.140625" style="121"/>
    <col min="96" max="16384" width="9.140625" style="93"/>
  </cols>
  <sheetData>
    <row r="1" spans="1:95" ht="46.5" x14ac:dyDescent="0.7">
      <c r="A1" s="334" t="s">
        <v>611</v>
      </c>
      <c r="B1" s="192"/>
      <c r="C1" s="182"/>
      <c r="D1" s="363"/>
      <c r="E1" s="363"/>
      <c r="F1" s="363"/>
      <c r="G1" s="363"/>
      <c r="H1" s="363"/>
      <c r="I1" s="109"/>
    </row>
    <row r="2" spans="1:95" s="126" customFormat="1" ht="21" x14ac:dyDescent="0.2">
      <c r="A2" s="193" t="s">
        <v>324</v>
      </c>
      <c r="B2" s="183"/>
      <c r="C2" s="183"/>
      <c r="D2" s="206" t="s">
        <v>620</v>
      </c>
      <c r="E2" s="206" t="s">
        <v>621</v>
      </c>
      <c r="F2" s="206" t="s">
        <v>622</v>
      </c>
      <c r="G2" s="206" t="s">
        <v>623</v>
      </c>
      <c r="H2" s="206" t="s">
        <v>624</v>
      </c>
      <c r="I2" s="124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</row>
    <row r="3" spans="1:95" s="17" customFormat="1" ht="4.5" customHeight="1" x14ac:dyDescent="0.35">
      <c r="A3" s="181"/>
      <c r="B3" s="110"/>
      <c r="C3" s="110"/>
      <c r="D3" s="111"/>
      <c r="E3" s="111"/>
      <c r="F3" s="111"/>
      <c r="G3" s="111"/>
      <c r="H3" s="111"/>
      <c r="I3" s="105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</row>
    <row r="4" spans="1:95" s="19" customFormat="1" ht="23.25" x14ac:dyDescent="0.35">
      <c r="A4" s="366" t="s">
        <v>357</v>
      </c>
      <c r="B4" s="366"/>
      <c r="C4" s="217"/>
      <c r="D4" s="220">
        <v>-14.473781948899999</v>
      </c>
      <c r="E4" s="218">
        <v>-38.602627917000007</v>
      </c>
      <c r="F4" s="218">
        <v>-21.127831998199998</v>
      </c>
      <c r="G4" s="218">
        <v>-7.0069716108</v>
      </c>
      <c r="H4" s="218">
        <v>-17.7801669075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</row>
    <row r="5" spans="1:95" s="19" customFormat="1" ht="23.25" x14ac:dyDescent="0.35">
      <c r="A5" s="364" t="s">
        <v>354</v>
      </c>
      <c r="B5" s="364"/>
      <c r="C5" s="110"/>
      <c r="D5" s="221">
        <v>-17.7881827603</v>
      </c>
      <c r="E5" s="210">
        <v>4.1231627362000003</v>
      </c>
      <c r="F5" s="210">
        <v>-4.0863740532000001</v>
      </c>
      <c r="G5" s="210">
        <v>1.3904394532000002</v>
      </c>
      <c r="H5" s="210">
        <v>1.0537699224000001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</row>
    <row r="6" spans="1:95" s="19" customFormat="1" ht="23.25" x14ac:dyDescent="0.35">
      <c r="A6" s="364" t="s">
        <v>355</v>
      </c>
      <c r="B6" s="364"/>
      <c r="C6" s="110"/>
      <c r="D6" s="221">
        <v>-8.7950160000000004</v>
      </c>
      <c r="E6" s="210">
        <v>-14.495411000000001</v>
      </c>
      <c r="F6" s="210">
        <v>-13.436582</v>
      </c>
      <c r="G6" s="210">
        <v>-8.6668129999999994</v>
      </c>
      <c r="H6" s="210">
        <v>-16.791869999999999</v>
      </c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</row>
    <row r="7" spans="1:95" s="19" customFormat="1" ht="23.25" x14ac:dyDescent="0.35">
      <c r="A7" s="364" t="s">
        <v>359</v>
      </c>
      <c r="B7" s="364"/>
      <c r="C7" s="110"/>
      <c r="D7" s="221">
        <v>82.847122999999996</v>
      </c>
      <c r="E7" s="210">
        <v>13.860830999999999</v>
      </c>
      <c r="F7" s="210">
        <v>16.961282000000001</v>
      </c>
      <c r="G7" s="210">
        <v>9.9033270000000009</v>
      </c>
      <c r="H7" s="210">
        <v>-7.7877419999999997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</row>
    <row r="8" spans="1:95" s="101" customFormat="1" ht="23.25" customHeight="1" x14ac:dyDescent="0.45">
      <c r="A8" s="364" t="s">
        <v>358</v>
      </c>
      <c r="B8" s="364"/>
      <c r="C8" s="110"/>
      <c r="D8" s="221">
        <v>-9.0310252907999882</v>
      </c>
      <c r="E8" s="210">
        <v>11.076211180800012</v>
      </c>
      <c r="F8" s="210">
        <v>-14.210499948599999</v>
      </c>
      <c r="G8" s="210">
        <v>41.367891157599999</v>
      </c>
      <c r="H8" s="210">
        <v>35.562094985100003</v>
      </c>
      <c r="I8" s="109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</row>
    <row r="9" spans="1:95" s="213" customFormat="1" ht="21" x14ac:dyDescent="0.25">
      <c r="A9" s="365" t="s">
        <v>356</v>
      </c>
      <c r="B9" s="365"/>
      <c r="C9" s="219"/>
      <c r="D9" s="224">
        <v>32.759117000000003</v>
      </c>
      <c r="E9" s="225">
        <v>-24.037834</v>
      </c>
      <c r="F9" s="225">
        <v>-35.900005999999998</v>
      </c>
      <c r="G9" s="225">
        <v>36.987873</v>
      </c>
      <c r="H9" s="225">
        <v>-5.7439140000000002</v>
      </c>
      <c r="I9" s="124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</row>
    <row r="10" spans="1:95" s="213" customFormat="1" ht="21" x14ac:dyDescent="0.25">
      <c r="A10" s="222"/>
      <c r="B10" s="222"/>
      <c r="C10" s="211"/>
      <c r="D10" s="223"/>
      <c r="E10" s="212"/>
      <c r="F10" s="212"/>
      <c r="G10" s="212"/>
      <c r="H10" s="212"/>
      <c r="I10" s="124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</row>
    <row r="11" spans="1:95" s="28" customFormat="1" ht="31.5" x14ac:dyDescent="0.5">
      <c r="A11" s="334" t="s">
        <v>612</v>
      </c>
      <c r="B11" s="106"/>
      <c r="C11" s="106"/>
      <c r="D11" s="206" t="s">
        <v>620</v>
      </c>
      <c r="E11" s="206" t="s">
        <v>621</v>
      </c>
      <c r="F11" s="206" t="s">
        <v>622</v>
      </c>
      <c r="G11" s="206" t="s">
        <v>623</v>
      </c>
      <c r="H11" s="206" t="s">
        <v>624</v>
      </c>
      <c r="I11" s="103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</row>
    <row r="12" spans="1:95" s="159" customFormat="1" ht="20.100000000000001" customHeight="1" x14ac:dyDescent="0.2">
      <c r="A12" s="177" t="s">
        <v>625</v>
      </c>
      <c r="B12" s="177"/>
      <c r="C12" s="177"/>
      <c r="D12" s="231">
        <v>-5.3411989999999996</v>
      </c>
      <c r="E12" s="232">
        <v>-7.0677339999999997</v>
      </c>
      <c r="F12" s="232">
        <v>-12.583219</v>
      </c>
      <c r="G12" s="232">
        <v>-2.352277</v>
      </c>
      <c r="H12" s="232">
        <v>-9.5998409999999996</v>
      </c>
      <c r="I12" s="134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</row>
    <row r="13" spans="1:95" s="159" customFormat="1" ht="20.100000000000001" customHeight="1" x14ac:dyDescent="0.2">
      <c r="A13" s="155" t="s">
        <v>626</v>
      </c>
      <c r="B13" s="154"/>
      <c r="C13" s="154"/>
      <c r="D13" s="233">
        <v>1.264988</v>
      </c>
      <c r="E13" s="208">
        <v>8.4768270000000001</v>
      </c>
      <c r="F13" s="208">
        <v>5.2999340000000004</v>
      </c>
      <c r="G13" s="208">
        <v>6.3970950000000002</v>
      </c>
      <c r="H13" s="208">
        <v>-2.2692399999999999</v>
      </c>
      <c r="I13" s="134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</row>
    <row r="14" spans="1:95" s="159" customFormat="1" ht="20.100000000000001" customHeight="1" x14ac:dyDescent="0.2">
      <c r="A14" s="194" t="s">
        <v>627</v>
      </c>
      <c r="B14" s="154"/>
      <c r="C14" s="154"/>
      <c r="D14" s="233">
        <v>2.0158719999999999</v>
      </c>
      <c r="E14" s="208">
        <v>3.0174569999999998</v>
      </c>
      <c r="F14" s="208">
        <v>1.8518969999999999</v>
      </c>
      <c r="G14" s="208">
        <v>2.6828150000000002</v>
      </c>
      <c r="H14" s="208">
        <v>2.1749200000000002</v>
      </c>
      <c r="I14" s="134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</row>
    <row r="15" spans="1:95" s="159" customFormat="1" ht="20.100000000000001" customHeight="1" x14ac:dyDescent="0.2">
      <c r="A15" s="194" t="s">
        <v>628</v>
      </c>
      <c r="B15" s="154"/>
      <c r="C15" s="154"/>
      <c r="D15" s="233">
        <v>-0.750884</v>
      </c>
      <c r="E15" s="208">
        <v>5.4593699999999998</v>
      </c>
      <c r="F15" s="208">
        <v>3.4480369999999998</v>
      </c>
      <c r="G15" s="208">
        <v>3.71428</v>
      </c>
      <c r="H15" s="208">
        <v>-4.4441600000000001</v>
      </c>
      <c r="I15" s="134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</row>
    <row r="16" spans="1:95" s="159" customFormat="1" ht="20.100000000000001" customHeight="1" x14ac:dyDescent="0.2">
      <c r="A16" s="155" t="s">
        <v>629</v>
      </c>
      <c r="B16" s="154"/>
      <c r="C16" s="154"/>
      <c r="D16" s="233">
        <v>-0.92320800000000003</v>
      </c>
      <c r="E16" s="208">
        <v>-3.3283E-2</v>
      </c>
      <c r="F16" s="208">
        <v>-8.3546999999999996E-2</v>
      </c>
      <c r="G16" s="208">
        <v>-9.2752000000000001E-2</v>
      </c>
      <c r="H16" s="208">
        <v>-8.3668999999999993E-2</v>
      </c>
      <c r="I16" s="134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</row>
    <row r="17" spans="1:95" s="159" customFormat="1" ht="20.100000000000001" customHeight="1" x14ac:dyDescent="0.2">
      <c r="A17" s="202" t="s">
        <v>630</v>
      </c>
      <c r="B17" s="154"/>
      <c r="C17" s="154"/>
      <c r="D17" s="233">
        <v>-9.0983999999999995E-2</v>
      </c>
      <c r="E17" s="208">
        <v>-2.0778000000000001E-2</v>
      </c>
      <c r="F17" s="208">
        <v>-7.7393000000000003E-2</v>
      </c>
      <c r="G17" s="208">
        <v>-8.1016000000000005E-2</v>
      </c>
      <c r="H17" s="208">
        <v>-7.3025000000000007E-2</v>
      </c>
      <c r="I17" s="134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</row>
    <row r="18" spans="1:95" s="159" customFormat="1" ht="20.100000000000001" customHeight="1" x14ac:dyDescent="0.2">
      <c r="A18" s="202" t="s">
        <v>631</v>
      </c>
      <c r="B18" s="154"/>
      <c r="C18" s="154"/>
      <c r="D18" s="233">
        <v>-0.83222399999999996</v>
      </c>
      <c r="E18" s="208">
        <v>-1.2505E-2</v>
      </c>
      <c r="F18" s="208">
        <v>-6.1539999999999997E-3</v>
      </c>
      <c r="G18" s="208">
        <v>-1.1736E-2</v>
      </c>
      <c r="H18" s="208">
        <v>-1.0644000000000001E-2</v>
      </c>
      <c r="I18" s="134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</row>
    <row r="19" spans="1:95" s="159" customFormat="1" ht="20.100000000000001" customHeight="1" x14ac:dyDescent="0.2">
      <c r="A19" s="178" t="s">
        <v>340</v>
      </c>
      <c r="B19" s="154"/>
      <c r="C19" s="154"/>
      <c r="D19" s="233">
        <v>0.86127900000000002</v>
      </c>
      <c r="E19" s="208">
        <v>-2.3922370000000002</v>
      </c>
      <c r="F19" s="208">
        <v>-12.490432</v>
      </c>
      <c r="G19" s="208">
        <v>-4.4657280000000004</v>
      </c>
      <c r="H19" s="208">
        <v>2.4364460000000001</v>
      </c>
      <c r="I19" s="134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</row>
    <row r="20" spans="1:95" s="159" customFormat="1" ht="20.100000000000001" customHeight="1" x14ac:dyDescent="0.2">
      <c r="A20" s="178" t="s">
        <v>341</v>
      </c>
      <c r="B20" s="154"/>
      <c r="C20" s="154"/>
      <c r="D20" s="233">
        <v>2.351677</v>
      </c>
      <c r="E20" s="208">
        <v>3.1505580000000002</v>
      </c>
      <c r="F20" s="208">
        <v>1.9825410000000001</v>
      </c>
      <c r="G20" s="208">
        <v>8.6292460000000002</v>
      </c>
      <c r="H20" s="208">
        <v>1.4113549999999999</v>
      </c>
      <c r="I20" s="134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</row>
    <row r="21" spans="1:95" s="159" customFormat="1" ht="20.100000000000001" customHeight="1" x14ac:dyDescent="0.2">
      <c r="A21" s="178" t="s">
        <v>632</v>
      </c>
      <c r="B21" s="154"/>
      <c r="C21" s="154"/>
      <c r="D21" s="233">
        <v>-43.717244999999998</v>
      </c>
      <c r="E21" s="208">
        <v>1.597596</v>
      </c>
      <c r="F21" s="208">
        <v>-30.506829</v>
      </c>
      <c r="G21" s="208">
        <v>15.852893999999999</v>
      </c>
      <c r="H21" s="208">
        <v>18.728864000000002</v>
      </c>
      <c r="I21" s="134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</row>
    <row r="22" spans="1:95" s="159" customFormat="1" ht="20.100000000000001" customHeight="1" x14ac:dyDescent="0.2">
      <c r="A22" s="178" t="s">
        <v>633</v>
      </c>
      <c r="B22" s="154"/>
      <c r="C22" s="154"/>
      <c r="D22" s="233">
        <v>9.2077740000000006</v>
      </c>
      <c r="E22" s="208">
        <v>0.194107</v>
      </c>
      <c r="F22" s="208">
        <v>13.231329000000001</v>
      </c>
      <c r="G22" s="208">
        <v>-0.83569400000000005</v>
      </c>
      <c r="H22" s="208">
        <v>0.124029</v>
      </c>
      <c r="I22" s="134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</row>
    <row r="23" spans="1:95" s="159" customFormat="1" ht="20.100000000000001" customHeight="1" x14ac:dyDescent="0.2">
      <c r="A23" s="178" t="s">
        <v>634</v>
      </c>
      <c r="B23" s="154"/>
      <c r="C23" s="154"/>
      <c r="D23" s="233">
        <v>-2.7324320000000002</v>
      </c>
      <c r="E23" s="208">
        <v>-2.4344760000000001</v>
      </c>
      <c r="F23" s="208">
        <v>-1.6742189999999999</v>
      </c>
      <c r="G23" s="208">
        <v>-3.9033250000000002</v>
      </c>
      <c r="H23" s="208">
        <v>-2.687443</v>
      </c>
      <c r="I23" s="134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</row>
    <row r="24" spans="1:95" s="159" customFormat="1" ht="20.100000000000001" customHeight="1" x14ac:dyDescent="0.2">
      <c r="A24" s="178" t="s">
        <v>635</v>
      </c>
      <c r="B24" s="154"/>
      <c r="C24" s="154"/>
      <c r="D24" s="233">
        <v>1.1799710000000001</v>
      </c>
      <c r="E24" s="208">
        <v>30.246753999999999</v>
      </c>
      <c r="F24" s="208">
        <v>1.9851399999999999</v>
      </c>
      <c r="G24" s="208">
        <v>0.697542</v>
      </c>
      <c r="H24" s="208">
        <v>0.30018800000000001</v>
      </c>
      <c r="I24" s="134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</row>
    <row r="25" spans="1:95" s="162" customFormat="1" ht="24.95" customHeight="1" x14ac:dyDescent="0.2">
      <c r="A25" s="226" t="s">
        <v>345</v>
      </c>
      <c r="B25" s="227"/>
      <c r="C25" s="227"/>
      <c r="D25" s="234">
        <v>-37.848394999999996</v>
      </c>
      <c r="E25" s="235">
        <v>31.738112000000001</v>
      </c>
      <c r="F25" s="235">
        <v>-34.839302000000004</v>
      </c>
      <c r="G25" s="235">
        <v>19.927001000000001</v>
      </c>
      <c r="H25" s="235">
        <v>8.3606890000000007</v>
      </c>
      <c r="I25" s="160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</row>
    <row r="26" spans="1:95" s="159" customFormat="1" ht="20.100000000000001" customHeight="1" x14ac:dyDescent="0.2">
      <c r="A26" s="178" t="s">
        <v>302</v>
      </c>
      <c r="B26" s="154"/>
      <c r="C26" s="154"/>
      <c r="D26" s="233">
        <v>-28.860554</v>
      </c>
      <c r="E26" s="208">
        <v>-66.757959</v>
      </c>
      <c r="F26" s="208">
        <v>-41.317568999999999</v>
      </c>
      <c r="G26" s="208">
        <v>-15.505663</v>
      </c>
      <c r="H26" s="208">
        <v>-34.117936999999998</v>
      </c>
      <c r="I26" s="134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</row>
    <row r="27" spans="1:95" s="159" customFormat="1" ht="20.100000000000001" customHeight="1" x14ac:dyDescent="0.2">
      <c r="A27" s="178" t="s">
        <v>303</v>
      </c>
      <c r="B27" s="154"/>
      <c r="C27" s="154"/>
      <c r="D27" s="233">
        <v>3.9558200000000001</v>
      </c>
      <c r="E27" s="208">
        <v>-5.3624799999999997</v>
      </c>
      <c r="F27" s="208">
        <v>-19.529247000000002</v>
      </c>
      <c r="G27" s="208">
        <v>-7.351388</v>
      </c>
      <c r="H27" s="208">
        <v>0.24063000000000001</v>
      </c>
      <c r="I27" s="134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</row>
    <row r="28" spans="1:95" s="159" customFormat="1" ht="20.100000000000001" customHeight="1" x14ac:dyDescent="0.2">
      <c r="A28" s="202" t="s">
        <v>636</v>
      </c>
      <c r="B28" s="202"/>
      <c r="C28" s="154"/>
      <c r="D28" s="233">
        <v>3.95852</v>
      </c>
      <c r="E28" s="208">
        <v>-5.1328569999999996</v>
      </c>
      <c r="F28" s="208">
        <v>-19.529135</v>
      </c>
      <c r="G28" s="208">
        <v>-7.3514410000000003</v>
      </c>
      <c r="H28" s="208">
        <v>0.25042199999999998</v>
      </c>
      <c r="I28" s="134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</row>
    <row r="29" spans="1:95" s="159" customFormat="1" ht="20.100000000000001" customHeight="1" x14ac:dyDescent="0.2">
      <c r="A29" s="202" t="s">
        <v>325</v>
      </c>
      <c r="B29" s="202"/>
      <c r="C29" s="154"/>
      <c r="D29" s="233">
        <v>0</v>
      </c>
      <c r="E29" s="208">
        <v>-1.1254999999999999E-2</v>
      </c>
      <c r="F29" s="208">
        <v>0</v>
      </c>
      <c r="G29" s="208">
        <v>0</v>
      </c>
      <c r="H29" s="208">
        <v>0</v>
      </c>
      <c r="I29" s="134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</row>
    <row r="30" spans="1:95" s="159" customFormat="1" ht="20.100000000000001" customHeight="1" x14ac:dyDescent="0.2">
      <c r="A30" s="202" t="s">
        <v>326</v>
      </c>
      <c r="B30" s="202"/>
      <c r="C30" s="154"/>
      <c r="D30" s="233">
        <v>0</v>
      </c>
      <c r="E30" s="208">
        <v>0</v>
      </c>
      <c r="F30" s="208">
        <v>0</v>
      </c>
      <c r="G30" s="208">
        <v>0</v>
      </c>
      <c r="H30" s="208">
        <v>0</v>
      </c>
      <c r="I30" s="134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</row>
    <row r="31" spans="1:95" s="159" customFormat="1" ht="20.100000000000001" customHeight="1" x14ac:dyDescent="0.2">
      <c r="A31" s="202" t="s">
        <v>637</v>
      </c>
      <c r="B31" s="202"/>
      <c r="C31" s="154"/>
      <c r="D31" s="233">
        <v>-2.7000000000000001E-3</v>
      </c>
      <c r="E31" s="208">
        <v>-0.21836800000000001</v>
      </c>
      <c r="F31" s="208">
        <v>-1.12E-4</v>
      </c>
      <c r="G31" s="208">
        <v>5.3000000000000001E-5</v>
      </c>
      <c r="H31" s="208">
        <v>-9.7920000000000004E-3</v>
      </c>
      <c r="I31" s="134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</row>
    <row r="32" spans="1:95" s="159" customFormat="1" ht="20.100000000000001" customHeight="1" x14ac:dyDescent="0.2">
      <c r="A32" s="178" t="s">
        <v>638</v>
      </c>
      <c r="B32" s="154"/>
      <c r="C32" s="154"/>
      <c r="D32" s="233">
        <v>0</v>
      </c>
      <c r="E32" s="208">
        <v>0.91935100000000003</v>
      </c>
      <c r="F32" s="208">
        <v>1.051491</v>
      </c>
      <c r="G32" s="208">
        <v>0.61982599999999999</v>
      </c>
      <c r="H32" s="208">
        <v>1.103742</v>
      </c>
      <c r="I32" s="134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</row>
    <row r="33" spans="1:95" s="162" customFormat="1" ht="24.95" customHeight="1" x14ac:dyDescent="0.2">
      <c r="A33" s="226" t="s">
        <v>346</v>
      </c>
      <c r="B33" s="227"/>
      <c r="C33" s="227"/>
      <c r="D33" s="234">
        <v>-62.753129000000001</v>
      </c>
      <c r="E33" s="235">
        <v>-39.462975999999998</v>
      </c>
      <c r="F33" s="235">
        <v>-94.634626999999995</v>
      </c>
      <c r="G33" s="235">
        <v>-2.3102239999999998</v>
      </c>
      <c r="H33" s="235">
        <v>-24.412876000000001</v>
      </c>
      <c r="I33" s="160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</row>
    <row r="34" spans="1:95" s="159" customFormat="1" ht="20.100000000000001" customHeight="1" x14ac:dyDescent="0.2">
      <c r="A34" s="226" t="s">
        <v>639</v>
      </c>
      <c r="B34" s="227"/>
      <c r="C34" s="227"/>
      <c r="D34" s="234">
        <v>95.512246000000005</v>
      </c>
      <c r="E34" s="235">
        <v>15.425141999999999</v>
      </c>
      <c r="F34" s="235">
        <v>58.734620999999997</v>
      </c>
      <c r="G34" s="235">
        <v>39.298096999999999</v>
      </c>
      <c r="H34" s="235">
        <v>18.668962000000001</v>
      </c>
      <c r="I34" s="134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</row>
    <row r="35" spans="1:95" s="162" customFormat="1" ht="24.95" customHeight="1" x14ac:dyDescent="0.2">
      <c r="A35" s="226" t="s">
        <v>348</v>
      </c>
      <c r="B35" s="227"/>
      <c r="C35" s="227"/>
      <c r="D35" s="234">
        <v>32.759117000000003</v>
      </c>
      <c r="E35" s="235">
        <v>-24.037834</v>
      </c>
      <c r="F35" s="235">
        <v>-35.900005999999998</v>
      </c>
      <c r="G35" s="235">
        <v>36.987873</v>
      </c>
      <c r="H35" s="235">
        <v>-5.7439140000000002</v>
      </c>
      <c r="I35" s="160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</row>
    <row r="36" spans="1:95" s="159" customFormat="1" ht="20.100000000000001" customHeight="1" x14ac:dyDescent="0.2">
      <c r="A36" s="202" t="s">
        <v>640</v>
      </c>
      <c r="B36" s="154"/>
      <c r="C36" s="154"/>
      <c r="D36" s="233">
        <v>0</v>
      </c>
      <c r="E36" s="208">
        <v>0</v>
      </c>
      <c r="F36" s="208">
        <v>0</v>
      </c>
      <c r="G36" s="208">
        <v>0</v>
      </c>
      <c r="H36" s="208">
        <v>0</v>
      </c>
      <c r="I36" s="134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</row>
    <row r="37" spans="1:95" s="159" customFormat="1" ht="20.100000000000001" customHeight="1" x14ac:dyDescent="0.2">
      <c r="A37" s="202" t="s">
        <v>353</v>
      </c>
      <c r="B37" s="154"/>
      <c r="C37" s="154"/>
      <c r="D37" s="233">
        <v>32.759117000000003</v>
      </c>
      <c r="E37" s="208">
        <v>-24.037834</v>
      </c>
      <c r="F37" s="208">
        <v>-35.900005999999998</v>
      </c>
      <c r="G37" s="208">
        <v>36.987873</v>
      </c>
      <c r="H37" s="208">
        <v>-5.7439140000000002</v>
      </c>
      <c r="I37" s="134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</row>
    <row r="38" spans="1:95" s="159" customFormat="1" ht="20.100000000000001" customHeight="1" x14ac:dyDescent="0.2">
      <c r="A38" s="246" t="s">
        <v>327</v>
      </c>
      <c r="B38" s="184"/>
      <c r="C38" s="184"/>
      <c r="D38" s="231">
        <v>37.957372999999997</v>
      </c>
      <c r="E38" s="232">
        <v>-10.579186</v>
      </c>
      <c r="F38" s="232">
        <v>-14.325494000000001</v>
      </c>
      <c r="G38" s="232">
        <v>35.356257999999997</v>
      </c>
      <c r="H38" s="232">
        <v>6.6471039999999997</v>
      </c>
      <c r="I38" s="134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</row>
    <row r="39" spans="1:95" s="159" customFormat="1" ht="20.100000000000001" customHeight="1" x14ac:dyDescent="0.2">
      <c r="A39" s="196" t="s">
        <v>328</v>
      </c>
      <c r="B39" s="154"/>
      <c r="C39" s="154"/>
      <c r="D39" s="233">
        <v>1.7099169999999999</v>
      </c>
      <c r="E39" s="208">
        <v>10.819958</v>
      </c>
      <c r="F39" s="208">
        <v>-4.2222270000000002</v>
      </c>
      <c r="G39" s="208">
        <v>-0.85620600000000002</v>
      </c>
      <c r="H39" s="208">
        <v>1.603084</v>
      </c>
      <c r="I39" s="134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</row>
    <row r="40" spans="1:95" s="159" customFormat="1" ht="20.100000000000001" customHeight="1" thickBot="1" x14ac:dyDescent="0.25">
      <c r="A40" s="247" t="s">
        <v>329</v>
      </c>
      <c r="B40" s="214"/>
      <c r="C40" s="154"/>
      <c r="D40" s="233">
        <v>-6.9081729999999997</v>
      </c>
      <c r="E40" s="208">
        <v>-24.278606</v>
      </c>
      <c r="F40" s="208">
        <v>-17.352284999999998</v>
      </c>
      <c r="G40" s="208">
        <v>2.4878209999999998</v>
      </c>
      <c r="H40" s="208">
        <v>-13.994102</v>
      </c>
      <c r="I40" s="134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</row>
    <row r="41" spans="1:95" s="159" customFormat="1" ht="24.95" customHeight="1" x14ac:dyDescent="0.2">
      <c r="A41" s="185" t="s">
        <v>363</v>
      </c>
      <c r="B41" s="228"/>
      <c r="C41" s="228"/>
      <c r="D41" s="290">
        <v>4407</v>
      </c>
      <c r="E41" s="292">
        <v>4186</v>
      </c>
      <c r="F41" s="292">
        <v>4921</v>
      </c>
      <c r="G41" s="292">
        <v>5341</v>
      </c>
      <c r="H41" s="292">
        <v>5438</v>
      </c>
      <c r="I41" s="135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</row>
    <row r="42" spans="1:95" s="159" customFormat="1" ht="24.95" customHeight="1" x14ac:dyDescent="0.2">
      <c r="A42" s="154" t="s">
        <v>360</v>
      </c>
      <c r="B42" s="163"/>
      <c r="C42" s="163"/>
      <c r="D42" s="291">
        <v>9133</v>
      </c>
      <c r="E42" s="293">
        <v>9133</v>
      </c>
      <c r="F42" s="293">
        <v>9133</v>
      </c>
      <c r="G42" s="293">
        <v>9133</v>
      </c>
      <c r="H42" s="293">
        <v>9133</v>
      </c>
      <c r="I42" s="135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</row>
    <row r="43" spans="1:95" s="101" customFormat="1" ht="24.95" customHeight="1" x14ac:dyDescent="0.35">
      <c r="A43" s="154" t="s">
        <v>361</v>
      </c>
      <c r="B43" s="117"/>
      <c r="C43" s="117"/>
      <c r="D43" s="306">
        <v>3</v>
      </c>
      <c r="E43" s="289">
        <v>-18</v>
      </c>
      <c r="F43" s="289">
        <v>-18</v>
      </c>
      <c r="G43" s="289">
        <v>-35</v>
      </c>
      <c r="H43" s="289">
        <v>-20</v>
      </c>
      <c r="I43" s="164"/>
      <c r="J43" s="123"/>
      <c r="K43" s="156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</row>
    <row r="44" spans="1:95" s="101" customFormat="1" ht="24.95" customHeight="1" x14ac:dyDescent="0.35">
      <c r="A44" s="229" t="s">
        <v>330</v>
      </c>
      <c r="B44" s="230"/>
      <c r="C44" s="230"/>
      <c r="D44" s="244">
        <v>461.11639888000002</v>
      </c>
      <c r="E44" s="245">
        <v>428.17643299500003</v>
      </c>
      <c r="F44" s="245">
        <v>486.68467348749999</v>
      </c>
      <c r="G44" s="245">
        <v>512.67520328750004</v>
      </c>
      <c r="H44" s="245">
        <v>537.01403393750002</v>
      </c>
      <c r="I44" s="102"/>
      <c r="J44" s="123"/>
      <c r="K44" s="156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</row>
    <row r="45" spans="1:95" s="101" customFormat="1" ht="21" x14ac:dyDescent="0.35">
      <c r="A45" s="186"/>
      <c r="B45" s="117"/>
      <c r="C45" s="117"/>
      <c r="D45" s="215"/>
      <c r="E45" s="216"/>
      <c r="F45" s="216"/>
      <c r="G45" s="216"/>
      <c r="H45" s="216"/>
      <c r="I45" s="102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</row>
    <row r="46" spans="1:95" s="101" customFormat="1" x14ac:dyDescent="0.25">
      <c r="A46" s="104"/>
      <c r="B46" s="104"/>
      <c r="C46" s="117"/>
      <c r="D46" s="102"/>
      <c r="E46" s="102"/>
      <c r="F46" s="102"/>
      <c r="G46" s="102"/>
      <c r="H46" s="102"/>
      <c r="I46" s="102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</row>
    <row r="47" spans="1:95" s="101" customFormat="1" x14ac:dyDescent="0.25">
      <c r="A47" s="104"/>
      <c r="B47" s="104"/>
      <c r="C47" s="117"/>
      <c r="D47" s="102"/>
      <c r="E47" s="102"/>
      <c r="F47" s="102"/>
      <c r="G47" s="102"/>
      <c r="H47" s="102"/>
      <c r="I47" s="102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</row>
    <row r="48" spans="1:95" s="101" customFormat="1" x14ac:dyDescent="0.25">
      <c r="A48" s="104"/>
      <c r="B48" s="104"/>
      <c r="C48" s="117"/>
      <c r="D48" s="102"/>
      <c r="E48" s="102"/>
      <c r="F48" s="102"/>
      <c r="G48" s="102"/>
      <c r="H48" s="102"/>
      <c r="I48" s="102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</row>
    <row r="49" spans="1:95" s="101" customFormat="1" x14ac:dyDescent="0.25">
      <c r="A49" s="104"/>
      <c r="B49" s="104"/>
      <c r="C49" s="117"/>
      <c r="D49" s="102"/>
      <c r="E49" s="102"/>
      <c r="F49" s="102"/>
      <c r="G49" s="102"/>
      <c r="H49" s="102"/>
      <c r="I49" s="102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</row>
    <row r="50" spans="1:95" s="101" customFormat="1" x14ac:dyDescent="0.25">
      <c r="A50" s="104"/>
      <c r="B50" s="104"/>
      <c r="C50" s="117"/>
      <c r="D50" s="102"/>
      <c r="E50" s="102"/>
      <c r="F50" s="102"/>
      <c r="G50" s="102"/>
      <c r="H50" s="102"/>
      <c r="I50" s="102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</row>
    <row r="51" spans="1:95" s="101" customFormat="1" x14ac:dyDescent="0.25">
      <c r="A51" s="104"/>
      <c r="B51" s="104"/>
      <c r="C51" s="117"/>
      <c r="D51" s="102"/>
      <c r="E51" s="102"/>
      <c r="F51" s="102"/>
      <c r="G51" s="102"/>
      <c r="H51" s="102"/>
      <c r="I51" s="102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</row>
    <row r="52" spans="1:95" s="101" customFormat="1" x14ac:dyDescent="0.25">
      <c r="A52" s="104"/>
      <c r="B52" s="104"/>
      <c r="C52" s="117"/>
      <c r="D52" s="102"/>
      <c r="E52" s="102"/>
      <c r="F52" s="102"/>
      <c r="G52" s="102"/>
      <c r="H52" s="102"/>
      <c r="I52" s="102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</row>
    <row r="53" spans="1:95" s="101" customFormat="1" x14ac:dyDescent="0.25">
      <c r="A53" s="104"/>
      <c r="B53" s="104"/>
      <c r="C53" s="117"/>
      <c r="D53" s="102"/>
      <c r="E53" s="102"/>
      <c r="F53" s="102"/>
      <c r="G53" s="102"/>
      <c r="H53" s="102"/>
      <c r="I53" s="102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</row>
    <row r="54" spans="1:95" s="101" customFormat="1" x14ac:dyDescent="0.25">
      <c r="A54" s="104"/>
      <c r="B54" s="104"/>
      <c r="C54" s="117"/>
      <c r="D54" s="102"/>
      <c r="E54" s="102"/>
      <c r="F54" s="102"/>
      <c r="G54" s="102"/>
      <c r="H54" s="102"/>
      <c r="I54" s="102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</row>
    <row r="55" spans="1:95" s="101" customFormat="1" x14ac:dyDescent="0.25">
      <c r="A55" s="104"/>
      <c r="B55" s="104"/>
      <c r="C55" s="117"/>
      <c r="D55" s="102"/>
      <c r="E55" s="102"/>
      <c r="F55" s="102"/>
      <c r="G55" s="102"/>
      <c r="H55" s="102"/>
      <c r="I55" s="102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</row>
    <row r="56" spans="1:95" s="101" customFormat="1" x14ac:dyDescent="0.25">
      <c r="A56" s="104"/>
      <c r="B56" s="104"/>
      <c r="C56" s="117"/>
      <c r="D56" s="102"/>
      <c r="E56" s="102"/>
      <c r="F56" s="102"/>
      <c r="G56" s="102"/>
      <c r="H56" s="102"/>
      <c r="I56" s="102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</row>
    <row r="57" spans="1:95" s="101" customFormat="1" x14ac:dyDescent="0.25">
      <c r="A57" s="104"/>
      <c r="B57" s="104"/>
      <c r="C57" s="117"/>
      <c r="D57" s="102"/>
      <c r="E57" s="102"/>
      <c r="F57" s="102"/>
      <c r="G57" s="102"/>
      <c r="H57" s="102"/>
      <c r="I57" s="102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</row>
    <row r="58" spans="1:95" s="101" customFormat="1" x14ac:dyDescent="0.25">
      <c r="A58" s="104"/>
      <c r="B58" s="104"/>
      <c r="C58" s="117"/>
      <c r="D58" s="102"/>
      <c r="E58" s="102"/>
      <c r="F58" s="102"/>
      <c r="G58" s="102"/>
      <c r="H58" s="102"/>
      <c r="I58" s="102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</row>
    <row r="59" spans="1:95" s="101" customFormat="1" x14ac:dyDescent="0.25">
      <c r="A59" s="104"/>
      <c r="B59" s="104"/>
      <c r="C59" s="117"/>
      <c r="D59" s="102"/>
      <c r="E59" s="102"/>
      <c r="F59" s="102"/>
      <c r="G59" s="102"/>
      <c r="H59" s="102"/>
      <c r="I59" s="102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</row>
    <row r="60" spans="1:95" s="101" customFormat="1" x14ac:dyDescent="0.25">
      <c r="A60" s="104"/>
      <c r="B60" s="104"/>
      <c r="C60" s="117"/>
      <c r="D60" s="102"/>
      <c r="E60" s="102"/>
      <c r="F60" s="102"/>
      <c r="G60" s="102"/>
      <c r="H60" s="102"/>
      <c r="I60" s="102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</row>
    <row r="61" spans="1:95" s="101" customFormat="1" x14ac:dyDescent="0.25">
      <c r="A61" s="104"/>
      <c r="B61" s="104"/>
      <c r="C61" s="117"/>
      <c r="D61" s="102"/>
      <c r="E61" s="102"/>
      <c r="F61" s="102"/>
      <c r="G61" s="102"/>
      <c r="H61" s="102"/>
      <c r="I61" s="102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</row>
    <row r="62" spans="1:95" s="101" customFormat="1" x14ac:dyDescent="0.25">
      <c r="A62" s="104"/>
      <c r="B62" s="104"/>
      <c r="C62" s="117"/>
      <c r="D62" s="102"/>
      <c r="E62" s="102"/>
      <c r="F62" s="102"/>
      <c r="G62" s="102"/>
      <c r="H62" s="102"/>
      <c r="I62" s="102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</row>
    <row r="63" spans="1:95" s="101" customFormat="1" x14ac:dyDescent="0.25">
      <c r="A63" s="104"/>
      <c r="B63" s="104"/>
      <c r="C63" s="117"/>
      <c r="D63" s="102"/>
      <c r="E63" s="102"/>
      <c r="F63" s="102"/>
      <c r="G63" s="102"/>
      <c r="H63" s="102"/>
      <c r="I63" s="102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</row>
    <row r="64" spans="1:95" s="101" customFormat="1" x14ac:dyDescent="0.25">
      <c r="A64" s="104"/>
      <c r="B64" s="104"/>
      <c r="C64" s="117"/>
      <c r="D64" s="102"/>
      <c r="E64" s="102"/>
      <c r="F64" s="102"/>
      <c r="G64" s="102"/>
      <c r="H64" s="102"/>
      <c r="I64" s="102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</row>
    <row r="65" spans="1:95" s="101" customFormat="1" x14ac:dyDescent="0.25">
      <c r="A65" s="104"/>
      <c r="B65" s="104"/>
      <c r="C65" s="117"/>
      <c r="D65" s="102"/>
      <c r="E65" s="102"/>
      <c r="F65" s="102"/>
      <c r="G65" s="102"/>
      <c r="H65" s="102"/>
      <c r="I65" s="102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</row>
    <row r="66" spans="1:95" s="101" customFormat="1" x14ac:dyDescent="0.25">
      <c r="A66" s="104"/>
      <c r="B66" s="104"/>
      <c r="C66" s="117"/>
      <c r="D66" s="102"/>
      <c r="E66" s="102"/>
      <c r="F66" s="102"/>
      <c r="G66" s="102"/>
      <c r="H66" s="102"/>
      <c r="I66" s="102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</row>
    <row r="67" spans="1:95" s="101" customFormat="1" x14ac:dyDescent="0.25">
      <c r="A67" s="104"/>
      <c r="B67" s="104"/>
      <c r="C67" s="117"/>
      <c r="D67" s="102"/>
      <c r="E67" s="102"/>
      <c r="F67" s="102"/>
      <c r="G67" s="102"/>
      <c r="H67" s="102"/>
      <c r="I67" s="102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</row>
    <row r="68" spans="1:95" s="101" customFormat="1" x14ac:dyDescent="0.25">
      <c r="A68" s="104"/>
      <c r="B68" s="104"/>
      <c r="C68" s="117"/>
      <c r="D68" s="102"/>
      <c r="E68" s="102"/>
      <c r="F68" s="102"/>
      <c r="G68" s="102"/>
      <c r="H68" s="102"/>
      <c r="I68" s="102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</row>
    <row r="69" spans="1:95" s="101" customFormat="1" x14ac:dyDescent="0.25">
      <c r="A69" s="104"/>
      <c r="B69" s="104"/>
      <c r="C69" s="117"/>
      <c r="D69" s="102"/>
      <c r="E69" s="102"/>
      <c r="F69" s="102"/>
      <c r="G69" s="102"/>
      <c r="H69" s="102"/>
      <c r="I69" s="102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</row>
    <row r="70" spans="1:95" s="101" customFormat="1" x14ac:dyDescent="0.25">
      <c r="A70" s="104"/>
      <c r="B70" s="104"/>
      <c r="C70" s="117"/>
      <c r="D70" s="102"/>
      <c r="E70" s="102"/>
      <c r="F70" s="102"/>
      <c r="G70" s="102"/>
      <c r="H70" s="102"/>
      <c r="I70" s="102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</row>
    <row r="71" spans="1:95" s="101" customFormat="1" x14ac:dyDescent="0.25">
      <c r="A71" s="104"/>
      <c r="B71" s="104"/>
      <c r="C71" s="117"/>
      <c r="D71" s="102"/>
      <c r="E71" s="102"/>
      <c r="F71" s="102"/>
      <c r="G71" s="102"/>
      <c r="H71" s="102"/>
      <c r="I71" s="102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</row>
    <row r="72" spans="1:95" s="101" customFormat="1" x14ac:dyDescent="0.25">
      <c r="A72" s="104"/>
      <c r="B72" s="104"/>
      <c r="C72" s="117"/>
      <c r="D72" s="102"/>
      <c r="E72" s="102"/>
      <c r="F72" s="102"/>
      <c r="G72" s="102"/>
      <c r="H72" s="102"/>
      <c r="I72" s="102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</row>
    <row r="73" spans="1:95" s="101" customFormat="1" x14ac:dyDescent="0.25">
      <c r="A73" s="104"/>
      <c r="B73" s="104"/>
      <c r="C73" s="117"/>
      <c r="D73" s="102"/>
      <c r="E73" s="102"/>
      <c r="F73" s="102"/>
      <c r="G73" s="102"/>
      <c r="H73" s="102"/>
      <c r="I73" s="102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</row>
    <row r="74" spans="1:95" s="101" customFormat="1" x14ac:dyDescent="0.25">
      <c r="A74" s="104"/>
      <c r="B74" s="104"/>
      <c r="C74" s="117"/>
      <c r="D74" s="102"/>
      <c r="E74" s="102"/>
      <c r="F74" s="102"/>
      <c r="G74" s="102"/>
      <c r="H74" s="102"/>
      <c r="I74" s="102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</row>
    <row r="75" spans="1:95" s="101" customFormat="1" x14ac:dyDescent="0.25">
      <c r="A75" s="104"/>
      <c r="B75" s="104"/>
      <c r="C75" s="117"/>
      <c r="D75" s="102"/>
      <c r="E75" s="102"/>
      <c r="F75" s="102"/>
      <c r="G75" s="102"/>
      <c r="H75" s="102"/>
      <c r="I75" s="102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</row>
    <row r="76" spans="1:95" s="101" customFormat="1" x14ac:dyDescent="0.25">
      <c r="A76" s="104"/>
      <c r="B76" s="104"/>
      <c r="C76" s="117"/>
      <c r="D76" s="102"/>
      <c r="E76" s="102"/>
      <c r="F76" s="102"/>
      <c r="G76" s="102"/>
      <c r="H76" s="102"/>
      <c r="I76" s="102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</row>
    <row r="77" spans="1:95" s="101" customFormat="1" x14ac:dyDescent="0.25">
      <c r="A77" s="104"/>
      <c r="B77" s="104"/>
      <c r="C77" s="117"/>
      <c r="D77" s="102"/>
      <c r="E77" s="102"/>
      <c r="F77" s="102"/>
      <c r="G77" s="102"/>
      <c r="H77" s="102"/>
      <c r="I77" s="102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</row>
    <row r="78" spans="1:95" s="101" customFormat="1" x14ac:dyDescent="0.25">
      <c r="A78" s="104"/>
      <c r="B78" s="104"/>
      <c r="C78" s="117"/>
      <c r="D78" s="102"/>
      <c r="E78" s="102"/>
      <c r="F78" s="102"/>
      <c r="G78" s="102"/>
      <c r="H78" s="102"/>
      <c r="I78" s="102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</row>
    <row r="79" spans="1:95" s="101" customFormat="1" x14ac:dyDescent="0.25">
      <c r="A79" s="104"/>
      <c r="B79" s="104"/>
      <c r="C79" s="117"/>
      <c r="D79" s="102"/>
      <c r="E79" s="102"/>
      <c r="F79" s="102"/>
      <c r="G79" s="102"/>
      <c r="H79" s="102"/>
      <c r="I79" s="102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</row>
    <row r="80" spans="1:95" s="101" customFormat="1" x14ac:dyDescent="0.25">
      <c r="A80" s="104"/>
      <c r="B80" s="104"/>
      <c r="C80" s="117"/>
      <c r="D80" s="102"/>
      <c r="E80" s="102"/>
      <c r="F80" s="102"/>
      <c r="G80" s="102"/>
      <c r="H80" s="102"/>
      <c r="I80" s="102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</row>
    <row r="81" spans="1:95" s="101" customFormat="1" x14ac:dyDescent="0.25">
      <c r="A81" s="104"/>
      <c r="B81" s="104"/>
      <c r="C81" s="117"/>
      <c r="D81" s="102"/>
      <c r="E81" s="102"/>
      <c r="F81" s="102"/>
      <c r="G81" s="102"/>
      <c r="H81" s="102"/>
      <c r="I81" s="102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</row>
    <row r="82" spans="1:95" s="101" customFormat="1" x14ac:dyDescent="0.25">
      <c r="A82" s="104"/>
      <c r="B82" s="104"/>
      <c r="C82" s="117"/>
      <c r="D82" s="102"/>
      <c r="E82" s="102"/>
      <c r="F82" s="102"/>
      <c r="G82" s="102"/>
      <c r="H82" s="102"/>
      <c r="I82" s="102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</row>
    <row r="83" spans="1:95" s="101" customFormat="1" x14ac:dyDescent="0.25">
      <c r="A83" s="104"/>
      <c r="B83" s="104"/>
      <c r="C83" s="117"/>
      <c r="D83" s="102"/>
      <c r="E83" s="102"/>
      <c r="F83" s="102"/>
      <c r="G83" s="102"/>
      <c r="H83" s="102"/>
      <c r="I83" s="102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</row>
    <row r="84" spans="1:95" s="101" customFormat="1" x14ac:dyDescent="0.25">
      <c r="A84" s="104"/>
      <c r="B84" s="104"/>
      <c r="C84" s="117"/>
      <c r="D84" s="102"/>
      <c r="E84" s="102"/>
      <c r="F84" s="102"/>
      <c r="G84" s="102"/>
      <c r="H84" s="102"/>
      <c r="I84" s="102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</row>
    <row r="85" spans="1:95" s="101" customFormat="1" x14ac:dyDescent="0.25">
      <c r="A85" s="104"/>
      <c r="B85" s="104"/>
      <c r="C85" s="117"/>
      <c r="D85" s="102"/>
      <c r="E85" s="102"/>
      <c r="F85" s="102"/>
      <c r="G85" s="102"/>
      <c r="H85" s="102"/>
      <c r="I85" s="102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</row>
    <row r="86" spans="1:95" s="101" customFormat="1" x14ac:dyDescent="0.25">
      <c r="A86" s="104"/>
      <c r="B86" s="104"/>
      <c r="C86" s="117"/>
      <c r="D86" s="102"/>
      <c r="E86" s="102"/>
      <c r="F86" s="102"/>
      <c r="G86" s="102"/>
      <c r="H86" s="102"/>
      <c r="I86" s="102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</row>
    <row r="87" spans="1:95" s="101" customFormat="1" x14ac:dyDescent="0.25">
      <c r="A87" s="104"/>
      <c r="B87" s="104"/>
      <c r="C87" s="117"/>
      <c r="D87" s="102"/>
      <c r="E87" s="102"/>
      <c r="F87" s="102"/>
      <c r="G87" s="102"/>
      <c r="H87" s="102"/>
      <c r="I87" s="102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</row>
    <row r="88" spans="1:95" s="101" customFormat="1" x14ac:dyDescent="0.25">
      <c r="A88" s="104"/>
      <c r="B88" s="104"/>
      <c r="C88" s="117"/>
      <c r="D88" s="102"/>
      <c r="E88" s="102"/>
      <c r="F88" s="102"/>
      <c r="G88" s="102"/>
      <c r="H88" s="102"/>
      <c r="I88" s="102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</row>
    <row r="89" spans="1:95" s="101" customFormat="1" x14ac:dyDescent="0.25">
      <c r="A89" s="104"/>
      <c r="B89" s="104"/>
      <c r="C89" s="117"/>
      <c r="D89" s="102"/>
      <c r="E89" s="102"/>
      <c r="F89" s="102"/>
      <c r="G89" s="102"/>
      <c r="H89" s="102"/>
      <c r="I89" s="102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</row>
    <row r="90" spans="1:95" s="101" customFormat="1" x14ac:dyDescent="0.25">
      <c r="A90" s="104"/>
      <c r="B90" s="104"/>
      <c r="C90" s="117"/>
      <c r="D90" s="102"/>
      <c r="E90" s="102"/>
      <c r="F90" s="102"/>
      <c r="G90" s="102"/>
      <c r="H90" s="102"/>
      <c r="I90" s="102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</row>
    <row r="91" spans="1:95" s="101" customFormat="1" x14ac:dyDescent="0.25">
      <c r="A91" s="104"/>
      <c r="B91" s="104"/>
      <c r="C91" s="117"/>
      <c r="D91" s="102"/>
      <c r="E91" s="102"/>
      <c r="F91" s="102"/>
      <c r="G91" s="102"/>
      <c r="H91" s="102"/>
      <c r="I91" s="102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</row>
    <row r="92" spans="1:95" s="101" customFormat="1" x14ac:dyDescent="0.25">
      <c r="A92" s="104"/>
      <c r="B92" s="104"/>
      <c r="C92" s="117"/>
      <c r="D92" s="102"/>
      <c r="E92" s="102"/>
      <c r="F92" s="102"/>
      <c r="G92" s="102"/>
      <c r="H92" s="102"/>
      <c r="I92" s="102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</row>
    <row r="93" spans="1:95" s="101" customFormat="1" x14ac:dyDescent="0.25">
      <c r="A93" s="104"/>
      <c r="B93" s="104"/>
      <c r="C93" s="117"/>
      <c r="D93" s="102"/>
      <c r="E93" s="102"/>
      <c r="F93" s="102"/>
      <c r="G93" s="102"/>
      <c r="H93" s="102"/>
      <c r="I93" s="102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</row>
    <row r="94" spans="1:95" s="101" customFormat="1" x14ac:dyDescent="0.25">
      <c r="A94" s="104"/>
      <c r="B94" s="104"/>
      <c r="C94" s="117"/>
      <c r="D94" s="102"/>
      <c r="E94" s="102"/>
      <c r="F94" s="102"/>
      <c r="G94" s="102"/>
      <c r="H94" s="102"/>
      <c r="I94" s="102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</row>
    <row r="95" spans="1:95" s="101" customFormat="1" x14ac:dyDescent="0.25">
      <c r="A95" s="104"/>
      <c r="B95" s="104"/>
      <c r="C95" s="117"/>
      <c r="D95" s="102"/>
      <c r="E95" s="102"/>
      <c r="F95" s="102"/>
      <c r="G95" s="102"/>
      <c r="H95" s="102"/>
      <c r="I95" s="102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</row>
    <row r="96" spans="1:95" s="101" customFormat="1" x14ac:dyDescent="0.25">
      <c r="A96" s="104"/>
      <c r="B96" s="104"/>
      <c r="C96" s="117"/>
      <c r="D96" s="102"/>
      <c r="E96" s="102"/>
      <c r="F96" s="102"/>
      <c r="G96" s="102"/>
      <c r="H96" s="102"/>
      <c r="I96" s="102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</row>
    <row r="97" spans="1:95" s="101" customFormat="1" x14ac:dyDescent="0.25">
      <c r="A97" s="104"/>
      <c r="B97" s="104"/>
      <c r="C97" s="117"/>
      <c r="D97" s="102"/>
      <c r="E97" s="102"/>
      <c r="F97" s="102"/>
      <c r="G97" s="102"/>
      <c r="H97" s="102"/>
      <c r="I97" s="102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</row>
    <row r="98" spans="1:95" s="101" customFormat="1" x14ac:dyDescent="0.25">
      <c r="A98" s="104"/>
      <c r="B98" s="104"/>
      <c r="C98" s="117"/>
      <c r="D98" s="102"/>
      <c r="E98" s="102"/>
      <c r="F98" s="102"/>
      <c r="G98" s="102"/>
      <c r="H98" s="102"/>
      <c r="I98" s="102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</row>
    <row r="99" spans="1:95" s="101" customFormat="1" x14ac:dyDescent="0.25">
      <c r="A99" s="104"/>
      <c r="B99" s="104"/>
      <c r="C99" s="117"/>
      <c r="D99" s="102"/>
      <c r="E99" s="102"/>
      <c r="F99" s="102"/>
      <c r="G99" s="102"/>
      <c r="H99" s="102"/>
      <c r="I99" s="102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</row>
    <row r="100" spans="1:95" s="101" customFormat="1" x14ac:dyDescent="0.25">
      <c r="A100" s="104"/>
      <c r="B100" s="104"/>
      <c r="C100" s="117"/>
      <c r="D100" s="102"/>
      <c r="E100" s="102"/>
      <c r="F100" s="102"/>
      <c r="G100" s="102"/>
      <c r="H100" s="102"/>
      <c r="I100" s="102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</row>
    <row r="101" spans="1:95" s="101" customFormat="1" x14ac:dyDescent="0.25">
      <c r="A101" s="104"/>
      <c r="B101" s="104"/>
      <c r="C101" s="117"/>
      <c r="D101" s="102"/>
      <c r="E101" s="102"/>
      <c r="F101" s="102"/>
      <c r="G101" s="102"/>
      <c r="H101" s="102"/>
      <c r="I101" s="102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</row>
    <row r="102" spans="1:95" s="101" customFormat="1" x14ac:dyDescent="0.25">
      <c r="A102" s="104"/>
      <c r="B102" s="104"/>
      <c r="C102" s="117"/>
      <c r="D102" s="102"/>
      <c r="E102" s="102"/>
      <c r="F102" s="102"/>
      <c r="G102" s="102"/>
      <c r="H102" s="102"/>
      <c r="I102" s="102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</row>
    <row r="103" spans="1:95" s="101" customFormat="1" x14ac:dyDescent="0.25">
      <c r="A103" s="104"/>
      <c r="B103" s="104"/>
      <c r="C103" s="117"/>
      <c r="D103" s="102"/>
      <c r="E103" s="102"/>
      <c r="F103" s="102"/>
      <c r="G103" s="102"/>
      <c r="H103" s="102"/>
      <c r="I103" s="102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</row>
    <row r="104" spans="1:95" s="101" customFormat="1" x14ac:dyDescent="0.25">
      <c r="A104" s="104"/>
      <c r="B104" s="104"/>
      <c r="C104" s="117"/>
      <c r="D104" s="102"/>
      <c r="E104" s="102"/>
      <c r="F104" s="102"/>
      <c r="G104" s="102"/>
      <c r="H104" s="102"/>
      <c r="I104" s="102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</row>
    <row r="105" spans="1:95" s="101" customFormat="1" x14ac:dyDescent="0.25">
      <c r="A105" s="104"/>
      <c r="B105" s="104"/>
      <c r="C105" s="117"/>
      <c r="D105" s="102"/>
      <c r="E105" s="102"/>
      <c r="F105" s="102"/>
      <c r="G105" s="102"/>
      <c r="H105" s="102"/>
      <c r="I105" s="102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</row>
    <row r="106" spans="1:95" s="101" customFormat="1" x14ac:dyDescent="0.25">
      <c r="A106" s="104"/>
      <c r="B106" s="104"/>
      <c r="C106" s="117"/>
      <c r="D106" s="102"/>
      <c r="E106" s="102"/>
      <c r="F106" s="102"/>
      <c r="G106" s="102"/>
      <c r="H106" s="102"/>
      <c r="I106" s="102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</row>
    <row r="107" spans="1:95" s="101" customFormat="1" x14ac:dyDescent="0.25">
      <c r="A107" s="104"/>
      <c r="B107" s="104"/>
      <c r="C107" s="117"/>
      <c r="D107" s="102"/>
      <c r="E107" s="102"/>
      <c r="F107" s="102"/>
      <c r="G107" s="102"/>
      <c r="H107" s="102"/>
      <c r="I107" s="102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</row>
    <row r="108" spans="1:95" s="101" customFormat="1" x14ac:dyDescent="0.25">
      <c r="A108" s="104"/>
      <c r="B108" s="104"/>
      <c r="C108" s="117"/>
      <c r="D108" s="102"/>
      <c r="E108" s="102"/>
      <c r="F108" s="102"/>
      <c r="G108" s="102"/>
      <c r="H108" s="102"/>
      <c r="I108" s="102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</row>
    <row r="109" spans="1:95" s="101" customFormat="1" x14ac:dyDescent="0.25">
      <c r="A109" s="104"/>
      <c r="B109" s="104"/>
      <c r="C109" s="117"/>
      <c r="D109" s="102"/>
      <c r="E109" s="102"/>
      <c r="F109" s="102"/>
      <c r="G109" s="102"/>
      <c r="H109" s="102"/>
      <c r="I109" s="102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</row>
    <row r="110" spans="1:95" s="101" customFormat="1" x14ac:dyDescent="0.25">
      <c r="A110" s="104"/>
      <c r="B110" s="104"/>
      <c r="C110" s="117"/>
      <c r="D110" s="102"/>
      <c r="E110" s="102"/>
      <c r="F110" s="102"/>
      <c r="G110" s="102"/>
      <c r="H110" s="102"/>
      <c r="I110" s="102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</row>
    <row r="111" spans="1:95" s="101" customFormat="1" x14ac:dyDescent="0.25">
      <c r="A111" s="104"/>
      <c r="B111" s="104"/>
      <c r="C111" s="117"/>
      <c r="D111" s="102"/>
      <c r="E111" s="102"/>
      <c r="F111" s="102"/>
      <c r="G111" s="102"/>
      <c r="H111" s="102"/>
      <c r="I111" s="102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</row>
    <row r="112" spans="1:95" s="101" customFormat="1" x14ac:dyDescent="0.25">
      <c r="A112" s="104"/>
      <c r="B112" s="104"/>
      <c r="C112" s="117"/>
      <c r="D112" s="102"/>
      <c r="E112" s="102"/>
      <c r="F112" s="102"/>
      <c r="G112" s="102"/>
      <c r="H112" s="102"/>
      <c r="I112" s="102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</row>
    <row r="113" spans="1:95" s="101" customFormat="1" x14ac:dyDescent="0.25">
      <c r="A113" s="104"/>
      <c r="B113" s="104"/>
      <c r="C113" s="117"/>
      <c r="D113" s="102"/>
      <c r="E113" s="102"/>
      <c r="F113" s="102"/>
      <c r="G113" s="102"/>
      <c r="H113" s="102"/>
      <c r="I113" s="102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</row>
    <row r="114" spans="1:95" s="101" customFormat="1" x14ac:dyDescent="0.25">
      <c r="A114" s="104"/>
      <c r="B114" s="104"/>
      <c r="C114" s="117"/>
      <c r="D114" s="102"/>
      <c r="E114" s="102"/>
      <c r="F114" s="102"/>
      <c r="G114" s="102"/>
      <c r="H114" s="102"/>
      <c r="I114" s="102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</row>
    <row r="115" spans="1:95" s="101" customFormat="1" x14ac:dyDescent="0.25">
      <c r="A115" s="104"/>
      <c r="B115" s="104"/>
      <c r="C115" s="117"/>
      <c r="D115" s="102"/>
      <c r="E115" s="102"/>
      <c r="F115" s="102"/>
      <c r="G115" s="102"/>
      <c r="H115" s="102"/>
      <c r="I115" s="102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</row>
    <row r="116" spans="1:95" s="101" customFormat="1" x14ac:dyDescent="0.25">
      <c r="A116" s="104"/>
      <c r="B116" s="104"/>
      <c r="C116" s="117"/>
      <c r="D116" s="102"/>
      <c r="E116" s="102"/>
      <c r="F116" s="102"/>
      <c r="G116" s="102"/>
      <c r="H116" s="102"/>
      <c r="I116" s="102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</row>
    <row r="117" spans="1:95" s="101" customFormat="1" x14ac:dyDescent="0.25">
      <c r="A117" s="104"/>
      <c r="B117" s="104"/>
      <c r="C117" s="117"/>
      <c r="D117" s="102"/>
      <c r="E117" s="102"/>
      <c r="F117" s="102"/>
      <c r="G117" s="102"/>
      <c r="H117" s="102"/>
      <c r="I117" s="102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</row>
    <row r="118" spans="1:95" s="101" customFormat="1" x14ac:dyDescent="0.25">
      <c r="A118" s="104"/>
      <c r="B118" s="104"/>
      <c r="C118" s="117"/>
      <c r="D118" s="102"/>
      <c r="E118" s="102"/>
      <c r="F118" s="102"/>
      <c r="G118" s="102"/>
      <c r="H118" s="102"/>
      <c r="I118" s="102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</row>
    <row r="119" spans="1:95" s="101" customFormat="1" x14ac:dyDescent="0.25">
      <c r="A119" s="104"/>
      <c r="B119" s="104"/>
      <c r="C119" s="117"/>
      <c r="D119" s="102"/>
      <c r="E119" s="102"/>
      <c r="F119" s="102"/>
      <c r="G119" s="102"/>
      <c r="H119" s="102"/>
      <c r="I119" s="102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</row>
    <row r="120" spans="1:95" s="101" customFormat="1" x14ac:dyDescent="0.25">
      <c r="A120" s="104"/>
      <c r="B120" s="104"/>
      <c r="C120" s="117"/>
      <c r="D120" s="102"/>
      <c r="E120" s="102"/>
      <c r="F120" s="102"/>
      <c r="G120" s="102"/>
      <c r="H120" s="102"/>
      <c r="I120" s="102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</row>
    <row r="121" spans="1:95" s="101" customFormat="1" x14ac:dyDescent="0.25">
      <c r="A121" s="104"/>
      <c r="B121" s="104"/>
      <c r="C121" s="117"/>
      <c r="D121" s="102"/>
      <c r="E121" s="102"/>
      <c r="F121" s="102"/>
      <c r="G121" s="102"/>
      <c r="H121" s="102"/>
      <c r="I121" s="102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</row>
    <row r="122" spans="1:95" s="101" customFormat="1" x14ac:dyDescent="0.25">
      <c r="A122" s="104"/>
      <c r="B122" s="104"/>
      <c r="C122" s="117"/>
      <c r="D122" s="102"/>
      <c r="E122" s="102"/>
      <c r="F122" s="102"/>
      <c r="G122" s="102"/>
      <c r="H122" s="102"/>
      <c r="I122" s="102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</row>
    <row r="123" spans="1:95" s="101" customFormat="1" x14ac:dyDescent="0.25">
      <c r="A123" s="104"/>
      <c r="B123" s="104"/>
      <c r="C123" s="117"/>
      <c r="D123" s="102"/>
      <c r="E123" s="102"/>
      <c r="F123" s="102"/>
      <c r="G123" s="102"/>
      <c r="H123" s="102"/>
      <c r="I123" s="102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</row>
    <row r="124" spans="1:95" s="101" customFormat="1" x14ac:dyDescent="0.25">
      <c r="A124" s="104"/>
      <c r="B124" s="104"/>
      <c r="C124" s="117"/>
      <c r="D124" s="102"/>
      <c r="E124" s="102"/>
      <c r="F124" s="102"/>
      <c r="G124" s="102"/>
      <c r="H124" s="102"/>
      <c r="I124" s="102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</row>
    <row r="125" spans="1:95" s="101" customFormat="1" x14ac:dyDescent="0.25">
      <c r="A125" s="104"/>
      <c r="B125" s="104"/>
      <c r="C125" s="117"/>
      <c r="D125" s="102"/>
      <c r="E125" s="102"/>
      <c r="F125" s="102"/>
      <c r="G125" s="102"/>
      <c r="H125" s="102"/>
      <c r="I125" s="102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</row>
    <row r="126" spans="1:95" s="101" customFormat="1" x14ac:dyDescent="0.25">
      <c r="A126" s="104"/>
      <c r="B126" s="104"/>
      <c r="C126" s="117"/>
      <c r="D126" s="102"/>
      <c r="E126" s="102"/>
      <c r="F126" s="102"/>
      <c r="G126" s="102"/>
      <c r="H126" s="102"/>
      <c r="I126" s="102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</row>
    <row r="127" spans="1:95" s="101" customFormat="1" x14ac:dyDescent="0.25">
      <c r="A127" s="104"/>
      <c r="B127" s="104"/>
      <c r="C127" s="117"/>
      <c r="D127" s="102"/>
      <c r="E127" s="102"/>
      <c r="F127" s="102"/>
      <c r="G127" s="102"/>
      <c r="H127" s="102"/>
      <c r="I127" s="102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</row>
    <row r="128" spans="1:95" s="101" customFormat="1" x14ac:dyDescent="0.25">
      <c r="A128" s="104"/>
      <c r="B128" s="104"/>
      <c r="C128" s="117"/>
      <c r="D128" s="102"/>
      <c r="E128" s="102"/>
      <c r="F128" s="102"/>
      <c r="G128" s="102"/>
      <c r="H128" s="102"/>
      <c r="I128" s="102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</row>
    <row r="129" spans="1:95" s="101" customFormat="1" x14ac:dyDescent="0.25">
      <c r="A129" s="104"/>
      <c r="B129" s="104"/>
      <c r="C129" s="117"/>
      <c r="D129" s="102"/>
      <c r="E129" s="102"/>
      <c r="F129" s="102"/>
      <c r="G129" s="102"/>
      <c r="H129" s="102"/>
      <c r="I129" s="102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</row>
    <row r="130" spans="1:95" s="101" customFormat="1" x14ac:dyDescent="0.25">
      <c r="A130" s="104"/>
      <c r="B130" s="104"/>
      <c r="C130" s="117"/>
      <c r="D130" s="102"/>
      <c r="E130" s="102"/>
      <c r="F130" s="102"/>
      <c r="G130" s="102"/>
      <c r="H130" s="102"/>
      <c r="I130" s="102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</row>
    <row r="131" spans="1:95" s="101" customFormat="1" x14ac:dyDescent="0.25">
      <c r="A131" s="104"/>
      <c r="B131" s="104"/>
      <c r="C131" s="117"/>
      <c r="D131" s="102"/>
      <c r="E131" s="102"/>
      <c r="F131" s="102"/>
      <c r="G131" s="102"/>
      <c r="H131" s="102"/>
      <c r="I131" s="102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</row>
    <row r="132" spans="1:95" s="101" customFormat="1" x14ac:dyDescent="0.25">
      <c r="A132" s="104"/>
      <c r="B132" s="104"/>
      <c r="C132" s="117"/>
      <c r="D132" s="102"/>
      <c r="E132" s="102"/>
      <c r="F132" s="102"/>
      <c r="G132" s="102"/>
      <c r="H132" s="102"/>
      <c r="I132" s="102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</row>
    <row r="133" spans="1:95" s="101" customFormat="1" x14ac:dyDescent="0.25">
      <c r="A133" s="104"/>
      <c r="B133" s="104"/>
      <c r="C133" s="117"/>
      <c r="D133" s="102"/>
      <c r="E133" s="102"/>
      <c r="F133" s="102"/>
      <c r="G133" s="102"/>
      <c r="H133" s="102"/>
      <c r="I133" s="102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</row>
    <row r="134" spans="1:95" s="101" customFormat="1" x14ac:dyDescent="0.25">
      <c r="A134" s="104"/>
      <c r="B134" s="104"/>
      <c r="C134" s="117"/>
      <c r="D134" s="102"/>
      <c r="E134" s="102"/>
      <c r="F134" s="102"/>
      <c r="G134" s="102"/>
      <c r="H134" s="102"/>
      <c r="I134" s="102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</row>
    <row r="135" spans="1:95" s="101" customFormat="1" x14ac:dyDescent="0.25">
      <c r="A135" s="104"/>
      <c r="B135" s="104"/>
      <c r="C135" s="117"/>
      <c r="D135" s="102"/>
      <c r="E135" s="102"/>
      <c r="F135" s="102"/>
      <c r="G135" s="102"/>
      <c r="H135" s="102"/>
      <c r="I135" s="102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</row>
    <row r="136" spans="1:95" s="101" customFormat="1" x14ac:dyDescent="0.25">
      <c r="A136" s="104"/>
      <c r="B136" s="104"/>
      <c r="C136" s="117"/>
      <c r="D136" s="102"/>
      <c r="E136" s="102"/>
      <c r="F136" s="102"/>
      <c r="G136" s="102"/>
      <c r="H136" s="102"/>
      <c r="I136" s="102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</row>
    <row r="137" spans="1:95" s="101" customFormat="1" x14ac:dyDescent="0.25">
      <c r="A137" s="104"/>
      <c r="B137" s="104"/>
      <c r="C137" s="117"/>
      <c r="D137" s="102"/>
      <c r="E137" s="102"/>
      <c r="F137" s="102"/>
      <c r="G137" s="102"/>
      <c r="H137" s="102"/>
      <c r="I137" s="102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</row>
    <row r="138" spans="1:95" s="101" customFormat="1" x14ac:dyDescent="0.25">
      <c r="A138" s="104"/>
      <c r="B138" s="104"/>
      <c r="C138" s="117"/>
      <c r="D138" s="102"/>
      <c r="E138" s="102"/>
      <c r="F138" s="102"/>
      <c r="G138" s="102"/>
      <c r="H138" s="102"/>
      <c r="I138" s="102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</row>
    <row r="139" spans="1:95" s="101" customFormat="1" x14ac:dyDescent="0.25">
      <c r="A139" s="104"/>
      <c r="B139" s="104"/>
      <c r="C139" s="117"/>
      <c r="D139" s="102"/>
      <c r="E139" s="102"/>
      <c r="F139" s="102"/>
      <c r="G139" s="102"/>
      <c r="H139" s="102"/>
      <c r="I139" s="102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</row>
    <row r="140" spans="1:95" s="101" customFormat="1" x14ac:dyDescent="0.25">
      <c r="A140" s="104"/>
      <c r="B140" s="104"/>
      <c r="C140" s="117"/>
      <c r="D140" s="102"/>
      <c r="E140" s="102"/>
      <c r="F140" s="102"/>
      <c r="G140" s="102"/>
      <c r="H140" s="102"/>
      <c r="I140" s="102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</row>
    <row r="141" spans="1:95" s="101" customFormat="1" x14ac:dyDescent="0.25">
      <c r="A141" s="104"/>
      <c r="B141" s="104"/>
      <c r="C141" s="117"/>
      <c r="D141" s="102"/>
      <c r="E141" s="102"/>
      <c r="F141" s="102"/>
      <c r="G141" s="102"/>
      <c r="H141" s="102"/>
      <c r="I141" s="102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</row>
    <row r="142" spans="1:95" s="101" customFormat="1" x14ac:dyDescent="0.25">
      <c r="A142" s="104"/>
      <c r="B142" s="104"/>
      <c r="C142" s="117"/>
      <c r="D142" s="102"/>
      <c r="E142" s="102"/>
      <c r="F142" s="102"/>
      <c r="G142" s="102"/>
      <c r="H142" s="102"/>
      <c r="I142" s="102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</row>
    <row r="143" spans="1:95" s="101" customFormat="1" x14ac:dyDescent="0.25">
      <c r="A143" s="104"/>
      <c r="B143" s="104"/>
      <c r="C143" s="117"/>
      <c r="D143" s="102"/>
      <c r="E143" s="102"/>
      <c r="F143" s="102"/>
      <c r="G143" s="102"/>
      <c r="H143" s="102"/>
      <c r="I143" s="102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</row>
    <row r="144" spans="1:95" s="101" customFormat="1" x14ac:dyDescent="0.25">
      <c r="A144" s="104"/>
      <c r="B144" s="104"/>
      <c r="C144" s="117"/>
      <c r="D144" s="102"/>
      <c r="E144" s="102"/>
      <c r="F144" s="102"/>
      <c r="G144" s="102"/>
      <c r="H144" s="102"/>
      <c r="I144" s="102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</row>
    <row r="145" spans="1:95" s="101" customFormat="1" x14ac:dyDescent="0.25">
      <c r="A145" s="104"/>
      <c r="B145" s="104"/>
      <c r="C145" s="117"/>
      <c r="D145" s="102"/>
      <c r="E145" s="102"/>
      <c r="F145" s="102"/>
      <c r="G145" s="102"/>
      <c r="H145" s="102"/>
      <c r="I145" s="102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</row>
    <row r="146" spans="1:95" s="101" customFormat="1" x14ac:dyDescent="0.25">
      <c r="A146" s="104"/>
      <c r="B146" s="104"/>
      <c r="C146" s="117"/>
      <c r="D146" s="102"/>
      <c r="E146" s="102"/>
      <c r="F146" s="102"/>
      <c r="G146" s="102"/>
      <c r="H146" s="102"/>
      <c r="I146" s="102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</row>
    <row r="147" spans="1:95" s="101" customFormat="1" x14ac:dyDescent="0.25">
      <c r="A147" s="104"/>
      <c r="B147" s="104"/>
      <c r="C147" s="117"/>
      <c r="D147" s="102"/>
      <c r="E147" s="102"/>
      <c r="F147" s="102"/>
      <c r="G147" s="102"/>
      <c r="H147" s="102"/>
      <c r="I147" s="102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</row>
    <row r="148" spans="1:95" s="101" customFormat="1" x14ac:dyDescent="0.25">
      <c r="A148" s="104"/>
      <c r="B148" s="104"/>
      <c r="C148" s="117"/>
      <c r="D148" s="102"/>
      <c r="E148" s="102"/>
      <c r="F148" s="102"/>
      <c r="G148" s="102"/>
      <c r="H148" s="102"/>
      <c r="I148" s="102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</row>
    <row r="149" spans="1:95" s="101" customFormat="1" x14ac:dyDescent="0.25">
      <c r="A149" s="104"/>
      <c r="B149" s="104"/>
      <c r="C149" s="117"/>
      <c r="D149" s="102"/>
      <c r="E149" s="102"/>
      <c r="F149" s="102"/>
      <c r="G149" s="102"/>
      <c r="H149" s="102"/>
      <c r="I149" s="102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23"/>
      <c r="BR149" s="123"/>
      <c r="BS149" s="123"/>
      <c r="BT149" s="123"/>
      <c r="BU149" s="123"/>
      <c r="BV149" s="123"/>
      <c r="BW149" s="123"/>
      <c r="BX149" s="123"/>
      <c r="BY149" s="123"/>
      <c r="BZ149" s="123"/>
      <c r="CA149" s="123"/>
      <c r="CB149" s="123"/>
      <c r="CC149" s="123"/>
      <c r="CD149" s="123"/>
      <c r="CE149" s="123"/>
      <c r="CF149" s="123"/>
      <c r="CG149" s="123"/>
      <c r="CH149" s="123"/>
      <c r="CI149" s="123"/>
      <c r="CJ149" s="123"/>
      <c r="CK149" s="123"/>
      <c r="CL149" s="123"/>
      <c r="CM149" s="123"/>
      <c r="CN149" s="123"/>
      <c r="CO149" s="123"/>
      <c r="CP149" s="123"/>
      <c r="CQ149" s="123"/>
    </row>
    <row r="150" spans="1:95" s="101" customFormat="1" x14ac:dyDescent="0.25">
      <c r="A150" s="104"/>
      <c r="B150" s="104"/>
      <c r="C150" s="117"/>
      <c r="D150" s="102"/>
      <c r="E150" s="102"/>
      <c r="F150" s="102"/>
      <c r="G150" s="102"/>
      <c r="H150" s="102"/>
      <c r="I150" s="102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123"/>
      <c r="BH150" s="123"/>
      <c r="BI150" s="123"/>
      <c r="BJ150" s="123"/>
      <c r="BK150" s="123"/>
      <c r="BL150" s="123"/>
      <c r="BM150" s="123"/>
      <c r="BN150" s="123"/>
      <c r="BO150" s="123"/>
      <c r="BP150" s="123"/>
      <c r="BQ150" s="123"/>
      <c r="BR150" s="123"/>
      <c r="BS150" s="123"/>
      <c r="BT150" s="123"/>
      <c r="BU150" s="123"/>
      <c r="BV150" s="123"/>
      <c r="BW150" s="123"/>
      <c r="BX150" s="123"/>
      <c r="BY150" s="123"/>
      <c r="BZ150" s="123"/>
      <c r="CA150" s="123"/>
      <c r="CB150" s="123"/>
      <c r="CC150" s="123"/>
      <c r="CD150" s="123"/>
      <c r="CE150" s="123"/>
      <c r="CF150" s="123"/>
      <c r="CG150" s="123"/>
      <c r="CH150" s="123"/>
      <c r="CI150" s="123"/>
      <c r="CJ150" s="123"/>
      <c r="CK150" s="123"/>
      <c r="CL150" s="123"/>
      <c r="CM150" s="123"/>
      <c r="CN150" s="123"/>
      <c r="CO150" s="123"/>
      <c r="CP150" s="123"/>
      <c r="CQ150" s="123"/>
    </row>
    <row r="151" spans="1:95" s="101" customFormat="1" x14ac:dyDescent="0.25">
      <c r="A151" s="104"/>
      <c r="B151" s="104"/>
      <c r="C151" s="117"/>
      <c r="D151" s="102"/>
      <c r="E151" s="102"/>
      <c r="F151" s="102"/>
      <c r="G151" s="102"/>
      <c r="H151" s="102"/>
      <c r="I151" s="102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123"/>
      <c r="BR151" s="123"/>
      <c r="BS151" s="123"/>
      <c r="BT151" s="123"/>
      <c r="BU151" s="123"/>
      <c r="BV151" s="123"/>
      <c r="BW151" s="123"/>
      <c r="BX151" s="123"/>
      <c r="BY151" s="123"/>
      <c r="BZ151" s="123"/>
      <c r="CA151" s="123"/>
      <c r="CB151" s="123"/>
      <c r="CC151" s="123"/>
      <c r="CD151" s="123"/>
      <c r="CE151" s="123"/>
      <c r="CF151" s="123"/>
      <c r="CG151" s="123"/>
      <c r="CH151" s="123"/>
      <c r="CI151" s="123"/>
      <c r="CJ151" s="123"/>
      <c r="CK151" s="123"/>
      <c r="CL151" s="123"/>
      <c r="CM151" s="123"/>
      <c r="CN151" s="123"/>
      <c r="CO151" s="123"/>
      <c r="CP151" s="123"/>
      <c r="CQ151" s="123"/>
    </row>
    <row r="152" spans="1:95" s="101" customFormat="1" x14ac:dyDescent="0.25">
      <c r="A152" s="104"/>
      <c r="B152" s="104"/>
      <c r="C152" s="117"/>
      <c r="D152" s="102"/>
      <c r="E152" s="102"/>
      <c r="F152" s="102"/>
      <c r="G152" s="102"/>
      <c r="H152" s="102"/>
      <c r="I152" s="102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3"/>
      <c r="BQ152" s="123"/>
      <c r="BR152" s="123"/>
      <c r="BS152" s="123"/>
      <c r="BT152" s="123"/>
      <c r="BU152" s="123"/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123"/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</row>
    <row r="153" spans="1:95" s="101" customFormat="1" x14ac:dyDescent="0.25">
      <c r="A153" s="18"/>
      <c r="B153" s="18"/>
      <c r="C153" s="117"/>
      <c r="D153" s="100"/>
      <c r="E153" s="100"/>
      <c r="F153" s="100"/>
      <c r="G153" s="100"/>
      <c r="H153" s="100"/>
      <c r="I153" s="102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</row>
  </sheetData>
  <mergeCells count="7">
    <mergeCell ref="A8:B8"/>
    <mergeCell ref="A9:B9"/>
    <mergeCell ref="D1:H1"/>
    <mergeCell ref="A4:B4"/>
    <mergeCell ref="A5:B5"/>
    <mergeCell ref="A6:B6"/>
    <mergeCell ref="A7:B7"/>
  </mergeCells>
  <pageMargins left="0.15748031496062992" right="0.15748031496062992" top="0.19685039370078741" bottom="0.31496062992125984" header="0.15748031496062992" footer="7.874015748031496E-2"/>
  <pageSetup paperSize="9" scale="53" orientation="landscape" r:id="rId1"/>
  <headerFooter>
    <oddFooter>&amp;L&amp;D&amp;C&amp;P/&amp;N&amp;R&amp;F-&amp;A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2"/>
  <sheetViews>
    <sheetView showGridLines="0" zoomScale="80" zoomScaleNormal="80" workbookViewId="0">
      <selection activeCell="C13" sqref="C13:C34"/>
    </sheetView>
  </sheetViews>
  <sheetFormatPr defaultColWidth="9.140625" defaultRowHeight="15.75" x14ac:dyDescent="0.25"/>
  <cols>
    <col min="1" max="1" width="9.140625" style="308"/>
    <col min="2" max="2" width="52.5703125" style="308" customWidth="1"/>
    <col min="3" max="3" width="39.7109375" style="308" customWidth="1"/>
    <col min="4" max="5" width="13" style="308" bestFit="1" customWidth="1"/>
    <col min="6" max="16384" width="9.140625" style="308"/>
  </cols>
  <sheetData>
    <row r="2" spans="2:5" ht="23.25" x14ac:dyDescent="0.25">
      <c r="B2" s="333" t="s">
        <v>394</v>
      </c>
      <c r="C2" s="307"/>
      <c r="D2" s="307"/>
      <c r="E2" s="307"/>
    </row>
    <row r="3" spans="2:5" ht="16.5" thickBot="1" x14ac:dyDescent="0.3">
      <c r="B3" s="309" t="s">
        <v>395</v>
      </c>
      <c r="C3" s="310"/>
      <c r="D3" s="311">
        <v>42825</v>
      </c>
      <c r="E3" s="311">
        <v>42735</v>
      </c>
    </row>
    <row r="4" spans="2:5" x14ac:dyDescent="0.25">
      <c r="B4" s="312" t="s">
        <v>396</v>
      </c>
      <c r="C4" s="313"/>
      <c r="D4" s="314">
        <v>181</v>
      </c>
      <c r="E4" s="313">
        <v>181</v>
      </c>
    </row>
    <row r="5" spans="2:5" ht="18.75" thickBot="1" x14ac:dyDescent="0.3">
      <c r="B5" s="315" t="s">
        <v>608</v>
      </c>
      <c r="C5" s="316"/>
      <c r="D5" s="317">
        <v>148</v>
      </c>
      <c r="E5" s="316">
        <v>148</v>
      </c>
    </row>
    <row r="6" spans="2:5" ht="32.25" thickBot="1" x14ac:dyDescent="0.3">
      <c r="B6" s="315" t="s">
        <v>397</v>
      </c>
      <c r="C6" s="316"/>
      <c r="D6" s="317"/>
      <c r="E6" s="316"/>
    </row>
    <row r="7" spans="2:5" x14ac:dyDescent="0.25">
      <c r="B7" s="312" t="s">
        <v>398</v>
      </c>
      <c r="C7" s="313"/>
      <c r="D7" s="318">
        <v>0.65</v>
      </c>
      <c r="E7" s="319">
        <v>0.65</v>
      </c>
    </row>
    <row r="8" spans="2:5" x14ac:dyDescent="0.25">
      <c r="B8" s="312" t="s">
        <v>399</v>
      </c>
      <c r="C8" s="313"/>
      <c r="D8" s="318">
        <v>0.15</v>
      </c>
      <c r="E8" s="319">
        <v>0.15</v>
      </c>
    </row>
    <row r="9" spans="2:5" x14ac:dyDescent="0.25">
      <c r="B9" s="312" t="s">
        <v>400</v>
      </c>
      <c r="C9" s="313"/>
      <c r="D9" s="318">
        <v>0.17</v>
      </c>
      <c r="E9" s="319">
        <v>0.17</v>
      </c>
    </row>
    <row r="10" spans="2:5" x14ac:dyDescent="0.25">
      <c r="B10" s="312" t="s">
        <v>401</v>
      </c>
      <c r="C10" s="313"/>
      <c r="D10" s="318">
        <v>0.03</v>
      </c>
      <c r="E10" s="319">
        <v>0.03</v>
      </c>
    </row>
    <row r="11" spans="2:5" ht="16.5" thickBot="1" x14ac:dyDescent="0.3">
      <c r="B11" s="315" t="s">
        <v>282</v>
      </c>
      <c r="C11" s="316"/>
      <c r="D11" s="320">
        <v>1</v>
      </c>
      <c r="E11" s="321">
        <v>1</v>
      </c>
    </row>
    <row r="12" spans="2:5" ht="16.5" thickBot="1" x14ac:dyDescent="0.3">
      <c r="B12" s="315" t="s">
        <v>402</v>
      </c>
      <c r="C12" s="316"/>
      <c r="D12" s="317"/>
      <c r="E12" s="316"/>
    </row>
    <row r="13" spans="2:5" x14ac:dyDescent="0.25">
      <c r="B13" s="312" t="s">
        <v>403</v>
      </c>
      <c r="C13" s="368"/>
      <c r="D13" s="322">
        <v>0.42</v>
      </c>
      <c r="E13" s="323">
        <v>0.42299999999999999</v>
      </c>
    </row>
    <row r="14" spans="2:5" x14ac:dyDescent="0.25">
      <c r="B14" s="312" t="s">
        <v>404</v>
      </c>
      <c r="C14" s="367"/>
      <c r="D14" s="322">
        <v>5.8999999999999997E-2</v>
      </c>
      <c r="E14" s="323">
        <v>5.7000000000000002E-2</v>
      </c>
    </row>
    <row r="15" spans="2:5" x14ac:dyDescent="0.25">
      <c r="B15" s="312" t="s">
        <v>405</v>
      </c>
      <c r="C15" s="367"/>
      <c r="D15" s="322">
        <v>3.1E-2</v>
      </c>
      <c r="E15" s="323">
        <v>3.1E-2</v>
      </c>
    </row>
    <row r="16" spans="2:5" x14ac:dyDescent="0.25">
      <c r="B16" s="312" t="s">
        <v>406</v>
      </c>
      <c r="C16" s="367"/>
      <c r="D16" s="322">
        <v>0.49099999999999999</v>
      </c>
      <c r="E16" s="323">
        <v>0.48899999999999999</v>
      </c>
    </row>
    <row r="17" spans="2:5" x14ac:dyDescent="0.25">
      <c r="B17" s="312" t="s">
        <v>407</v>
      </c>
      <c r="C17" s="367"/>
      <c r="D17" s="322">
        <v>0.115</v>
      </c>
      <c r="E17" s="323">
        <v>0.115</v>
      </c>
    </row>
    <row r="18" spans="2:5" x14ac:dyDescent="0.25">
      <c r="B18" s="312" t="s">
        <v>408</v>
      </c>
      <c r="C18" s="367"/>
      <c r="D18" s="322">
        <v>7.6999999999999999E-2</v>
      </c>
      <c r="E18" s="323">
        <v>7.5999999999999998E-2</v>
      </c>
    </row>
    <row r="19" spans="2:5" x14ac:dyDescent="0.25">
      <c r="B19" s="312" t="s">
        <v>409</v>
      </c>
      <c r="C19" s="367"/>
      <c r="D19" s="322">
        <v>6.9000000000000006E-2</v>
      </c>
      <c r="E19" s="323">
        <v>6.9000000000000006E-2</v>
      </c>
    </row>
    <row r="20" spans="2:5" x14ac:dyDescent="0.25">
      <c r="B20" s="312" t="s">
        <v>410</v>
      </c>
      <c r="C20" s="367"/>
      <c r="D20" s="322">
        <v>4.2999999999999997E-2</v>
      </c>
      <c r="E20" s="323">
        <v>4.2000000000000003E-2</v>
      </c>
    </row>
    <row r="21" spans="2:5" x14ac:dyDescent="0.25">
      <c r="B21" s="312" t="s">
        <v>411</v>
      </c>
      <c r="C21" s="367"/>
      <c r="D21" s="322">
        <v>2.7E-2</v>
      </c>
      <c r="E21" s="323">
        <v>2.8000000000000001E-2</v>
      </c>
    </row>
    <row r="22" spans="2:5" x14ac:dyDescent="0.25">
      <c r="B22" s="312" t="s">
        <v>412</v>
      </c>
      <c r="C22" s="367"/>
      <c r="D22" s="322">
        <v>2.1999999999999999E-2</v>
      </c>
      <c r="E22" s="323">
        <v>2.1999999999999999E-2</v>
      </c>
    </row>
    <row r="23" spans="2:5" x14ac:dyDescent="0.25">
      <c r="B23" s="312" t="s">
        <v>413</v>
      </c>
      <c r="C23" s="367"/>
      <c r="D23" s="322">
        <v>1.6E-2</v>
      </c>
      <c r="E23" s="323">
        <v>1.6E-2</v>
      </c>
    </row>
    <row r="24" spans="2:5" x14ac:dyDescent="0.25">
      <c r="B24" s="312" t="s">
        <v>414</v>
      </c>
      <c r="C24" s="367"/>
      <c r="D24" s="322">
        <v>1.4E-2</v>
      </c>
      <c r="E24" s="323">
        <v>1.4E-2</v>
      </c>
    </row>
    <row r="25" spans="2:5" x14ac:dyDescent="0.25">
      <c r="B25" s="312" t="s">
        <v>415</v>
      </c>
      <c r="C25" s="367"/>
      <c r="D25" s="322">
        <v>1.4E-2</v>
      </c>
      <c r="E25" s="323">
        <v>1.4E-2</v>
      </c>
    </row>
    <row r="26" spans="2:5" x14ac:dyDescent="0.25">
      <c r="B26" s="312" t="s">
        <v>416</v>
      </c>
      <c r="C26" s="367"/>
      <c r="D26" s="322">
        <v>1.2E-2</v>
      </c>
      <c r="E26" s="323">
        <v>1.2E-2</v>
      </c>
    </row>
    <row r="27" spans="2:5" x14ac:dyDescent="0.25">
      <c r="B27" s="312" t="s">
        <v>418</v>
      </c>
      <c r="C27" s="367"/>
      <c r="D27" s="322">
        <v>1.2E-2</v>
      </c>
      <c r="E27" s="323">
        <v>1.0999999999999999E-2</v>
      </c>
    </row>
    <row r="28" spans="2:5" x14ac:dyDescent="0.25">
      <c r="B28" s="312" t="s">
        <v>417</v>
      </c>
      <c r="C28" s="367"/>
      <c r="D28" s="322">
        <v>1.0999999999999999E-2</v>
      </c>
      <c r="E28" s="323">
        <v>1.0999999999999999E-2</v>
      </c>
    </row>
    <row r="29" spans="2:5" x14ac:dyDescent="0.25">
      <c r="B29" s="312" t="s">
        <v>419</v>
      </c>
      <c r="C29" s="367"/>
      <c r="D29" s="322">
        <v>8.9999999999999993E-3</v>
      </c>
      <c r="E29" s="323">
        <v>8.9999999999999993E-3</v>
      </c>
    </row>
    <row r="30" spans="2:5" x14ac:dyDescent="0.25">
      <c r="B30" s="312" t="s">
        <v>420</v>
      </c>
      <c r="C30" s="367"/>
      <c r="D30" s="322">
        <v>8.0000000000000002E-3</v>
      </c>
      <c r="E30" s="323">
        <v>8.9999999999999993E-3</v>
      </c>
    </row>
    <row r="31" spans="2:5" x14ac:dyDescent="0.25">
      <c r="B31" s="312" t="s">
        <v>421</v>
      </c>
      <c r="C31" s="367"/>
      <c r="D31" s="322">
        <v>7.0000000000000001E-3</v>
      </c>
      <c r="E31" s="323">
        <v>7.0000000000000001E-3</v>
      </c>
    </row>
    <row r="32" spans="2:5" x14ac:dyDescent="0.25">
      <c r="B32" s="312" t="s">
        <v>422</v>
      </c>
      <c r="C32" s="367"/>
      <c r="D32" s="322">
        <v>6.0000000000000001E-3</v>
      </c>
      <c r="E32" s="323">
        <v>6.0000000000000001E-3</v>
      </c>
    </row>
    <row r="33" spans="2:5" ht="18" x14ac:dyDescent="0.25">
      <c r="B33" s="312" t="s">
        <v>609</v>
      </c>
      <c r="C33" s="367"/>
      <c r="D33" s="322">
        <v>2.9000000000000001E-2</v>
      </c>
      <c r="E33" s="323">
        <v>2.9000000000000001E-2</v>
      </c>
    </row>
    <row r="34" spans="2:5" ht="16.5" thickBot="1" x14ac:dyDescent="0.3">
      <c r="B34" s="315" t="s">
        <v>474</v>
      </c>
      <c r="C34" s="369"/>
      <c r="D34" s="324"/>
      <c r="E34" s="315"/>
    </row>
    <row r="35" spans="2:5" ht="32.25" thickBot="1" x14ac:dyDescent="0.3">
      <c r="B35" s="315" t="s">
        <v>423</v>
      </c>
      <c r="C35" s="316"/>
      <c r="D35" s="317"/>
      <c r="E35" s="316"/>
    </row>
    <row r="36" spans="2:5" x14ac:dyDescent="0.25">
      <c r="B36" s="312" t="s">
        <v>424</v>
      </c>
      <c r="C36" s="368"/>
      <c r="D36" s="314" t="s">
        <v>482</v>
      </c>
      <c r="E36" s="313" t="s">
        <v>475</v>
      </c>
    </row>
    <row r="37" spans="2:5" x14ac:dyDescent="0.25">
      <c r="B37" s="325" t="s">
        <v>398</v>
      </c>
      <c r="C37" s="367"/>
      <c r="D37" s="314" t="s">
        <v>483</v>
      </c>
      <c r="E37" s="313" t="s">
        <v>476</v>
      </c>
    </row>
    <row r="38" spans="2:5" x14ac:dyDescent="0.25">
      <c r="B38" s="325" t="s">
        <v>399</v>
      </c>
      <c r="C38" s="367"/>
      <c r="D38" s="314" t="s">
        <v>484</v>
      </c>
      <c r="E38" s="313" t="s">
        <v>477</v>
      </c>
    </row>
    <row r="39" spans="2:5" x14ac:dyDescent="0.25">
      <c r="B39" s="325" t="s">
        <v>425</v>
      </c>
      <c r="C39" s="367"/>
      <c r="D39" s="314" t="s">
        <v>485</v>
      </c>
      <c r="E39" s="313" t="s">
        <v>478</v>
      </c>
    </row>
    <row r="40" spans="2:5" x14ac:dyDescent="0.25">
      <c r="B40" s="325" t="s">
        <v>426</v>
      </c>
      <c r="C40" s="367"/>
      <c r="D40" s="314" t="s">
        <v>479</v>
      </c>
      <c r="E40" s="313" t="s">
        <v>479</v>
      </c>
    </row>
    <row r="41" spans="2:5" x14ac:dyDescent="0.25">
      <c r="B41" s="325" t="s">
        <v>427</v>
      </c>
      <c r="C41" s="367"/>
      <c r="D41" s="314" t="s">
        <v>480</v>
      </c>
      <c r="E41" s="313" t="s">
        <v>480</v>
      </c>
    </row>
    <row r="42" spans="2:5" x14ac:dyDescent="0.25">
      <c r="B42" s="325" t="s">
        <v>428</v>
      </c>
      <c r="C42" s="367"/>
      <c r="D42" s="314" t="s">
        <v>481</v>
      </c>
      <c r="E42" s="313" t="s">
        <v>481</v>
      </c>
    </row>
    <row r="43" spans="2:5" x14ac:dyDescent="0.25">
      <c r="B43" s="312" t="s">
        <v>429</v>
      </c>
      <c r="C43" s="367"/>
      <c r="D43" s="314" t="s">
        <v>492</v>
      </c>
      <c r="E43" s="313" t="s">
        <v>486</v>
      </c>
    </row>
    <row r="44" spans="2:5" x14ac:dyDescent="0.25">
      <c r="B44" s="326" t="s">
        <v>430</v>
      </c>
      <c r="C44" s="367"/>
      <c r="D44" s="314" t="s">
        <v>493</v>
      </c>
      <c r="E44" s="313" t="s">
        <v>487</v>
      </c>
    </row>
    <row r="45" spans="2:5" x14ac:dyDescent="0.25">
      <c r="B45" s="326" t="s">
        <v>431</v>
      </c>
      <c r="C45" s="367"/>
      <c r="D45" s="314" t="s">
        <v>487</v>
      </c>
      <c r="E45" s="313" t="s">
        <v>488</v>
      </c>
    </row>
    <row r="46" spans="2:5" x14ac:dyDescent="0.25">
      <c r="B46" s="326" t="s">
        <v>432</v>
      </c>
      <c r="C46" s="367"/>
      <c r="D46" s="314" t="s">
        <v>494</v>
      </c>
      <c r="E46" s="313" t="s">
        <v>489</v>
      </c>
    </row>
    <row r="47" spans="2:5" x14ac:dyDescent="0.25">
      <c r="B47" s="326" t="s">
        <v>433</v>
      </c>
      <c r="C47" s="367"/>
      <c r="D47" s="314" t="s">
        <v>481</v>
      </c>
      <c r="E47" s="313" t="s">
        <v>481</v>
      </c>
    </row>
    <row r="48" spans="2:5" x14ac:dyDescent="0.25">
      <c r="B48" s="326" t="s">
        <v>434</v>
      </c>
      <c r="C48" s="367"/>
      <c r="D48" s="314" t="s">
        <v>481</v>
      </c>
      <c r="E48" s="313" t="s">
        <v>481</v>
      </c>
    </row>
    <row r="49" spans="2:5" x14ac:dyDescent="0.25">
      <c r="B49" s="326" t="s">
        <v>435</v>
      </c>
      <c r="C49" s="367"/>
      <c r="D49" s="314" t="s">
        <v>481</v>
      </c>
      <c r="E49" s="313" t="s">
        <v>490</v>
      </c>
    </row>
    <row r="50" spans="2:5" x14ac:dyDescent="0.25">
      <c r="B50" s="326" t="s">
        <v>436</v>
      </c>
      <c r="C50" s="367"/>
      <c r="D50" s="314" t="s">
        <v>489</v>
      </c>
      <c r="E50" s="313" t="s">
        <v>491</v>
      </c>
    </row>
    <row r="51" spans="2:5" x14ac:dyDescent="0.25">
      <c r="B51" s="312" t="s">
        <v>437</v>
      </c>
      <c r="C51" s="367"/>
      <c r="D51" s="314" t="s">
        <v>495</v>
      </c>
      <c r="E51" s="313" t="s">
        <v>495</v>
      </c>
    </row>
    <row r="52" spans="2:5" x14ac:dyDescent="0.25">
      <c r="B52" s="327" t="s">
        <v>438</v>
      </c>
      <c r="C52" s="367"/>
      <c r="D52" s="314" t="s">
        <v>496</v>
      </c>
      <c r="E52" s="313" t="s">
        <v>496</v>
      </c>
    </row>
    <row r="53" spans="2:5" x14ac:dyDescent="0.25">
      <c r="B53" s="327" t="s">
        <v>436</v>
      </c>
      <c r="C53" s="367"/>
      <c r="D53" s="314" t="s">
        <v>490</v>
      </c>
      <c r="E53" s="313" t="s">
        <v>490</v>
      </c>
    </row>
    <row r="54" spans="2:5" x14ac:dyDescent="0.25">
      <c r="B54" s="312" t="s">
        <v>439</v>
      </c>
      <c r="C54" s="367"/>
      <c r="D54" s="314" t="s">
        <v>497</v>
      </c>
      <c r="E54" s="313" t="s">
        <v>497</v>
      </c>
    </row>
    <row r="55" spans="2:5" x14ac:dyDescent="0.25">
      <c r="B55" s="327" t="s">
        <v>440</v>
      </c>
      <c r="C55" s="367"/>
      <c r="D55" s="314" t="s">
        <v>500</v>
      </c>
      <c r="E55" s="313" t="s">
        <v>498</v>
      </c>
    </row>
    <row r="56" spans="2:5" x14ac:dyDescent="0.25">
      <c r="B56" s="327" t="s">
        <v>441</v>
      </c>
      <c r="C56" s="367"/>
      <c r="D56" s="314" t="s">
        <v>501</v>
      </c>
      <c r="E56" s="313" t="s">
        <v>499</v>
      </c>
    </row>
    <row r="57" spans="2:5" x14ac:dyDescent="0.25">
      <c r="B57" s="312" t="s">
        <v>442</v>
      </c>
      <c r="C57" s="367"/>
      <c r="D57" s="314" t="s">
        <v>502</v>
      </c>
      <c r="E57" s="313" t="s">
        <v>502</v>
      </c>
    </row>
    <row r="58" spans="2:5" x14ac:dyDescent="0.25">
      <c r="B58" s="312" t="s">
        <v>610</v>
      </c>
      <c r="C58" s="367"/>
      <c r="D58" s="314" t="s">
        <v>501</v>
      </c>
      <c r="E58" s="313" t="s">
        <v>501</v>
      </c>
    </row>
    <row r="59" spans="2:5" x14ac:dyDescent="0.25">
      <c r="B59" s="327" t="s">
        <v>443</v>
      </c>
      <c r="C59" s="367"/>
      <c r="D59" s="314" t="s">
        <v>499</v>
      </c>
      <c r="E59" s="313" t="s">
        <v>499</v>
      </c>
    </row>
    <row r="60" spans="2:5" x14ac:dyDescent="0.25">
      <c r="B60" s="327" t="s">
        <v>444</v>
      </c>
      <c r="C60" s="367"/>
      <c r="D60" s="314" t="s">
        <v>499</v>
      </c>
      <c r="E60" s="313" t="s">
        <v>499</v>
      </c>
    </row>
    <row r="61" spans="2:5" x14ac:dyDescent="0.25">
      <c r="B61" s="327" t="s">
        <v>436</v>
      </c>
      <c r="C61" s="367"/>
      <c r="D61" s="314" t="s">
        <v>496</v>
      </c>
      <c r="E61" s="313" t="s">
        <v>496</v>
      </c>
    </row>
    <row r="62" spans="2:5" ht="16.5" thickBot="1" x14ac:dyDescent="0.3">
      <c r="B62" s="315" t="s">
        <v>445</v>
      </c>
      <c r="C62" s="316"/>
      <c r="D62" s="317" t="s">
        <v>497</v>
      </c>
      <c r="E62" s="316" t="s">
        <v>497</v>
      </c>
    </row>
    <row r="63" spans="2:5" ht="16.5" thickBot="1" x14ac:dyDescent="0.3"/>
    <row r="64" spans="2:5" ht="16.5" thickBot="1" x14ac:dyDescent="0.3">
      <c r="B64" s="328" t="s">
        <v>446</v>
      </c>
      <c r="C64" s="329"/>
      <c r="D64" s="330"/>
      <c r="E64" s="329"/>
    </row>
    <row r="65" spans="2:5" x14ac:dyDescent="0.25">
      <c r="B65" s="312" t="s">
        <v>447</v>
      </c>
      <c r="C65" s="313"/>
      <c r="D65" s="314" t="s">
        <v>504</v>
      </c>
      <c r="E65" s="313" t="s">
        <v>503</v>
      </c>
    </row>
    <row r="66" spans="2:5" x14ac:dyDescent="0.25">
      <c r="B66" s="312" t="s">
        <v>448</v>
      </c>
      <c r="C66" s="313"/>
      <c r="D66" s="314" t="s">
        <v>506</v>
      </c>
      <c r="E66" s="313" t="s">
        <v>505</v>
      </c>
    </row>
    <row r="67" spans="2:5" x14ac:dyDescent="0.25">
      <c r="B67" s="312" t="s">
        <v>449</v>
      </c>
      <c r="C67" s="313"/>
      <c r="D67" s="314"/>
      <c r="E67" s="313"/>
    </row>
    <row r="68" spans="2:5" x14ac:dyDescent="0.25">
      <c r="B68" s="312" t="s">
        <v>366</v>
      </c>
      <c r="C68" s="313"/>
      <c r="D68" s="314" t="s">
        <v>508</v>
      </c>
      <c r="E68" s="313" t="s">
        <v>507</v>
      </c>
    </row>
    <row r="69" spans="2:5" x14ac:dyDescent="0.25">
      <c r="B69" s="312" t="s">
        <v>367</v>
      </c>
      <c r="C69" s="313"/>
      <c r="D69" s="314" t="s">
        <v>510</v>
      </c>
      <c r="E69" s="313" t="s">
        <v>509</v>
      </c>
    </row>
    <row r="70" spans="2:5" x14ac:dyDescent="0.25">
      <c r="B70" s="312" t="s">
        <v>368</v>
      </c>
      <c r="C70" s="313"/>
      <c r="D70" s="314" t="s">
        <v>512</v>
      </c>
      <c r="E70" s="313" t="s">
        <v>511</v>
      </c>
    </row>
    <row r="71" spans="2:5" x14ac:dyDescent="0.25">
      <c r="B71" s="312" t="s">
        <v>369</v>
      </c>
      <c r="C71" s="313"/>
      <c r="D71" s="314" t="s">
        <v>514</v>
      </c>
      <c r="E71" s="313" t="s">
        <v>513</v>
      </c>
    </row>
    <row r="72" spans="2:5" x14ac:dyDescent="0.25">
      <c r="B72" s="312" t="s">
        <v>450</v>
      </c>
      <c r="C72" s="313"/>
      <c r="D72" s="314" t="s">
        <v>516</v>
      </c>
      <c r="E72" s="313" t="s">
        <v>515</v>
      </c>
    </row>
    <row r="73" spans="2:5" ht="16.5" thickBot="1" x14ac:dyDescent="0.3">
      <c r="B73" s="312" t="s">
        <v>451</v>
      </c>
      <c r="C73" s="313"/>
      <c r="D73" s="314" t="s">
        <v>518</v>
      </c>
      <c r="E73" s="313" t="s">
        <v>517</v>
      </c>
    </row>
    <row r="74" spans="2:5" ht="32.25" thickBot="1" x14ac:dyDescent="0.3">
      <c r="B74" s="328" t="s">
        <v>452</v>
      </c>
      <c r="C74" s="329"/>
      <c r="D74" s="330"/>
      <c r="E74" s="329"/>
    </row>
    <row r="75" spans="2:5" x14ac:dyDescent="0.25">
      <c r="B75" s="312" t="s">
        <v>453</v>
      </c>
      <c r="C75" s="313"/>
      <c r="D75" s="314" t="s">
        <v>520</v>
      </c>
      <c r="E75" s="313" t="s">
        <v>519</v>
      </c>
    </row>
    <row r="76" spans="2:5" x14ac:dyDescent="0.25">
      <c r="B76" s="312" t="s">
        <v>448</v>
      </c>
      <c r="C76" s="313"/>
      <c r="D76" s="314" t="s">
        <v>522</v>
      </c>
      <c r="E76" s="313" t="s">
        <v>521</v>
      </c>
    </row>
    <row r="77" spans="2:5" x14ac:dyDescent="0.25">
      <c r="B77" s="312" t="s">
        <v>454</v>
      </c>
      <c r="C77" s="313"/>
      <c r="D77" s="314"/>
      <c r="E77" s="313"/>
    </row>
    <row r="78" spans="2:5" x14ac:dyDescent="0.25">
      <c r="B78" s="312" t="s">
        <v>455</v>
      </c>
      <c r="C78" s="313"/>
      <c r="D78" s="318">
        <v>0.47</v>
      </c>
      <c r="E78" s="319">
        <v>0.46</v>
      </c>
    </row>
    <row r="79" spans="2:5" x14ac:dyDescent="0.25">
      <c r="B79" s="312" t="s">
        <v>451</v>
      </c>
      <c r="C79" s="313"/>
      <c r="D79" s="318">
        <v>0.64</v>
      </c>
      <c r="E79" s="319">
        <v>0.63</v>
      </c>
    </row>
    <row r="80" spans="2:5" ht="31.5" x14ac:dyDescent="0.25">
      <c r="B80" s="312" t="s">
        <v>456</v>
      </c>
      <c r="C80" s="313"/>
      <c r="D80" s="314"/>
      <c r="E80" s="313"/>
    </row>
    <row r="81" spans="2:5" ht="31.5" x14ac:dyDescent="0.25">
      <c r="B81" s="312" t="s">
        <v>457</v>
      </c>
      <c r="C81" s="313"/>
      <c r="D81" s="318">
        <v>0.56000000000000005</v>
      </c>
      <c r="E81" s="319">
        <v>0.54</v>
      </c>
    </row>
    <row r="82" spans="2:5" ht="16.5" thickBot="1" x14ac:dyDescent="0.3">
      <c r="B82" s="312" t="s">
        <v>451</v>
      </c>
      <c r="C82" s="313"/>
      <c r="D82" s="318">
        <v>0.74</v>
      </c>
      <c r="E82" s="319">
        <v>0.72</v>
      </c>
    </row>
    <row r="83" spans="2:5" ht="16.5" thickBot="1" x14ac:dyDescent="0.3">
      <c r="B83" s="328" t="s">
        <v>458</v>
      </c>
      <c r="C83" s="329"/>
      <c r="D83" s="330"/>
      <c r="E83" s="329"/>
    </row>
    <row r="84" spans="2:5" x14ac:dyDescent="0.25">
      <c r="B84" s="312" t="s">
        <v>366</v>
      </c>
      <c r="C84" s="313"/>
      <c r="D84" s="314" t="s">
        <v>524</v>
      </c>
      <c r="E84" s="313" t="s">
        <v>523</v>
      </c>
    </row>
    <row r="85" spans="2:5" x14ac:dyDescent="0.25">
      <c r="B85" s="312" t="s">
        <v>367</v>
      </c>
      <c r="C85" s="313"/>
      <c r="D85" s="314" t="s">
        <v>526</v>
      </c>
      <c r="E85" s="313" t="s">
        <v>525</v>
      </c>
    </row>
    <row r="86" spans="2:5" x14ac:dyDescent="0.25">
      <c r="B86" s="312" t="s">
        <v>368</v>
      </c>
      <c r="C86" s="313"/>
      <c r="D86" s="314" t="s">
        <v>528</v>
      </c>
      <c r="E86" s="313" t="s">
        <v>527</v>
      </c>
    </row>
    <row r="87" spans="2:5" x14ac:dyDescent="0.25">
      <c r="B87" s="312" t="s">
        <v>459</v>
      </c>
      <c r="C87" s="313"/>
      <c r="D87" s="314" t="s">
        <v>525</v>
      </c>
      <c r="E87" s="313" t="s">
        <v>524</v>
      </c>
    </row>
    <row r="88" spans="2:5" x14ac:dyDescent="0.25">
      <c r="B88" s="312" t="s">
        <v>460</v>
      </c>
      <c r="C88" s="313"/>
      <c r="D88" s="314" t="s">
        <v>530</v>
      </c>
      <c r="E88" s="313" t="s">
        <v>529</v>
      </c>
    </row>
    <row r="89" spans="2:5" x14ac:dyDescent="0.25">
      <c r="B89" s="312" t="s">
        <v>461</v>
      </c>
      <c r="C89" s="313"/>
      <c r="D89" s="314" t="s">
        <v>532</v>
      </c>
      <c r="E89" s="313" t="s">
        <v>531</v>
      </c>
    </row>
    <row r="90" spans="2:5" x14ac:dyDescent="0.25">
      <c r="B90" s="312" t="s">
        <v>462</v>
      </c>
      <c r="C90" s="313"/>
      <c r="D90" s="314" t="s">
        <v>533</v>
      </c>
      <c r="E90" s="313" t="s">
        <v>529</v>
      </c>
    </row>
    <row r="91" spans="2:5" ht="18" x14ac:dyDescent="0.25">
      <c r="B91" s="312" t="s">
        <v>463</v>
      </c>
      <c r="C91" s="331"/>
      <c r="D91" s="314" t="s">
        <v>535</v>
      </c>
      <c r="E91" s="313" t="s">
        <v>534</v>
      </c>
    </row>
    <row r="92" spans="2:5" ht="18.75" thickBot="1" x14ac:dyDescent="0.3">
      <c r="B92" s="315" t="s">
        <v>450</v>
      </c>
      <c r="C92" s="332"/>
      <c r="D92" s="317" t="s">
        <v>537</v>
      </c>
      <c r="E92" s="316" t="s">
        <v>536</v>
      </c>
    </row>
  </sheetData>
  <mergeCells count="6">
    <mergeCell ref="C57:C61"/>
    <mergeCell ref="C13:C34"/>
    <mergeCell ref="C36:C42"/>
    <mergeCell ref="C43:C50"/>
    <mergeCell ref="C51:C53"/>
    <mergeCell ref="C54:C56"/>
  </mergeCells>
  <pageMargins left="0.15748031496062992" right="0.70866141732283472" top="0.35433070866141736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arameters">
    <tabColor theme="5" tint="0.39997558519241921"/>
    <pageSetUpPr fitToPage="1"/>
  </sheetPr>
  <dimension ref="A1:AP86"/>
  <sheetViews>
    <sheetView showGridLines="0" topLeftCell="D41" zoomScaleNormal="100" workbookViewId="0">
      <selection activeCell="F2" sqref="F2"/>
    </sheetView>
  </sheetViews>
  <sheetFormatPr defaultColWidth="9.140625" defaultRowHeight="12.75" outlineLevelRow="1" outlineLevelCol="1" x14ac:dyDescent="0.2"/>
  <cols>
    <col min="1" max="1" width="35.5703125" style="28" hidden="1" customWidth="1" outlineLevel="1"/>
    <col min="2" max="2" width="28.5703125" style="28" hidden="1" customWidth="1" outlineLevel="1"/>
    <col min="3" max="3" width="33.85546875" style="28" hidden="1" customWidth="1" outlineLevel="1"/>
    <col min="4" max="4" width="28.85546875" style="20" customWidth="1" collapsed="1"/>
    <col min="5" max="5" width="34.7109375" style="16" customWidth="1"/>
    <col min="6" max="6" width="36.140625" style="9" customWidth="1"/>
    <col min="7" max="8" width="18.85546875" style="9" hidden="1" customWidth="1" outlineLevel="1"/>
    <col min="9" max="9" width="13.7109375" style="9" hidden="1" customWidth="1" outlineLevel="1"/>
    <col min="10" max="10" width="13.28515625" style="9" hidden="1" customWidth="1" outlineLevel="1"/>
    <col min="11" max="11" width="11.7109375" style="9" hidden="1" customWidth="1" outlineLevel="1"/>
    <col min="12" max="12" width="12.28515625" style="9" hidden="1" customWidth="1" outlineLevel="1"/>
    <col min="13" max="13" width="27" style="9" hidden="1" customWidth="1" outlineLevel="1"/>
    <col min="14" max="14" width="33.85546875" style="16" customWidth="1" collapsed="1"/>
    <col min="15" max="15" width="9.5703125" style="16" customWidth="1"/>
    <col min="16" max="16" width="9.140625" style="16"/>
    <col min="17" max="17" width="13.140625" style="16" bestFit="1" customWidth="1"/>
    <col min="18" max="19" width="9.140625" style="16"/>
    <col min="20" max="20" width="12.140625" style="16" customWidth="1"/>
    <col min="21" max="30" width="9.140625" style="16"/>
    <col min="31" max="31" width="11.42578125" style="16" customWidth="1"/>
    <col min="32" max="34" width="9.140625" style="16"/>
    <col min="35" max="35" width="16.42578125" style="16" customWidth="1"/>
    <col min="36" max="40" width="9.140625" style="16"/>
    <col min="41" max="41" width="10.5703125" style="16" bestFit="1" customWidth="1"/>
    <col min="42" max="16384" width="9.140625" style="16"/>
  </cols>
  <sheetData>
    <row r="1" spans="1:42" s="12" customFormat="1" hidden="1" outlineLevel="1" x14ac:dyDescent="0.2">
      <c r="A1" s="19"/>
      <c r="B1" s="19" t="s">
        <v>103</v>
      </c>
      <c r="C1" s="19"/>
      <c r="D1" s="19"/>
      <c r="E1" s="19" t="s">
        <v>104</v>
      </c>
      <c r="F1" s="19" t="s">
        <v>105</v>
      </c>
      <c r="G1" s="19"/>
      <c r="H1" s="19"/>
      <c r="I1" s="19"/>
      <c r="J1" s="19"/>
      <c r="K1" s="19"/>
      <c r="L1" s="19"/>
      <c r="M1" s="19"/>
      <c r="O1" s="62" t="s">
        <v>5</v>
      </c>
      <c r="P1" s="63">
        <v>2</v>
      </c>
      <c r="Q1" s="64" t="s">
        <v>215</v>
      </c>
      <c r="R1" s="65" t="s">
        <v>243</v>
      </c>
      <c r="S1" s="66">
        <v>12</v>
      </c>
      <c r="T1" s="64" t="s">
        <v>216</v>
      </c>
      <c r="U1" s="65" t="s">
        <v>156</v>
      </c>
      <c r="V1" s="66">
        <v>4</v>
      </c>
      <c r="W1" s="67"/>
      <c r="X1" s="68"/>
      <c r="Y1" s="67"/>
      <c r="Z1" s="67" t="s">
        <v>300</v>
      </c>
      <c r="AA1" s="67"/>
      <c r="AB1" s="67" t="s">
        <v>264</v>
      </c>
      <c r="AC1" s="67"/>
      <c r="AD1" s="67"/>
      <c r="AE1" s="67" t="s">
        <v>51</v>
      </c>
      <c r="AF1" s="67" t="s">
        <v>206</v>
      </c>
      <c r="AG1" s="67"/>
      <c r="AH1" s="168" t="s">
        <v>51</v>
      </c>
      <c r="AI1" s="16" t="s">
        <v>320</v>
      </c>
      <c r="AJ1" s="16" t="s">
        <v>295</v>
      </c>
      <c r="AK1" s="12" t="s">
        <v>279</v>
      </c>
      <c r="AL1" s="12" t="s">
        <v>282</v>
      </c>
    </row>
    <row r="2" spans="1:42" s="12" customFormat="1" hidden="1" outlineLevel="1" x14ac:dyDescent="0.2">
      <c r="A2" s="19"/>
      <c r="B2" s="19" t="s">
        <v>69</v>
      </c>
      <c r="C2" s="19" t="s">
        <v>106</v>
      </c>
      <c r="D2" s="19"/>
      <c r="E2" s="19" t="s">
        <v>107</v>
      </c>
      <c r="F2" s="19" t="e">
        <f ca="1">_xll.DBRA(Server_P&amp;":}Clients",_xll.TM1USER(Server_P),"}TM1_DefaultDisplayValue")</f>
        <v>#NAME?</v>
      </c>
      <c r="G2" s="19"/>
      <c r="H2" s="19"/>
      <c r="I2" s="19"/>
      <c r="J2" s="19"/>
      <c r="K2" s="19"/>
      <c r="L2" s="19"/>
      <c r="M2" s="19"/>
      <c r="O2" s="69" t="s">
        <v>245</v>
      </c>
      <c r="P2" s="70"/>
      <c r="Q2" s="47" t="s">
        <v>223</v>
      </c>
      <c r="R2" s="48" t="s">
        <v>250</v>
      </c>
      <c r="S2" s="71"/>
      <c r="T2" s="47" t="s">
        <v>222</v>
      </c>
      <c r="U2" s="48" t="s">
        <v>162</v>
      </c>
      <c r="V2" s="71"/>
      <c r="W2" s="67"/>
      <c r="X2" s="68" t="s">
        <v>217</v>
      </c>
      <c r="Y2" s="67" t="s">
        <v>101</v>
      </c>
      <c r="Z2" s="67" t="s">
        <v>69</v>
      </c>
      <c r="AA2" s="67"/>
      <c r="AB2" s="67" t="s">
        <v>233</v>
      </c>
      <c r="AC2" s="67"/>
      <c r="AD2" s="67"/>
      <c r="AE2" s="67" t="s">
        <v>308</v>
      </c>
      <c r="AF2" s="67" t="s">
        <v>310</v>
      </c>
      <c r="AG2" s="67"/>
      <c r="AH2" s="16" t="s">
        <v>308</v>
      </c>
      <c r="AI2" s="16" t="s">
        <v>321</v>
      </c>
      <c r="AJ2" s="16" t="s">
        <v>296</v>
      </c>
      <c r="AK2" s="12" t="s">
        <v>280</v>
      </c>
      <c r="AL2" s="12" t="s">
        <v>283</v>
      </c>
      <c r="AO2" s="12" t="s">
        <v>224</v>
      </c>
      <c r="AP2" s="165" t="s">
        <v>315</v>
      </c>
    </row>
    <row r="3" spans="1:42" ht="26.25" hidden="1" outlineLevel="1" thickBot="1" x14ac:dyDescent="0.25">
      <c r="A3" s="19" t="s">
        <v>99</v>
      </c>
      <c r="B3" s="19" t="e">
        <f ca="1">IF(LocalCurrency_P&lt;&gt;"EUR",LocalCurrency_P,"")</f>
        <v>#NAME?</v>
      </c>
      <c r="C3" s="5" t="s">
        <v>209</v>
      </c>
      <c r="D3" s="19"/>
      <c r="E3" s="19" t="s">
        <v>38</v>
      </c>
      <c r="F3" s="43" t="s">
        <v>206</v>
      </c>
      <c r="G3" s="19"/>
      <c r="H3" s="19"/>
      <c r="I3" s="19"/>
      <c r="J3" s="19"/>
      <c r="K3" s="19"/>
      <c r="L3" s="19"/>
      <c r="M3" s="19"/>
      <c r="O3" s="72" t="s">
        <v>239</v>
      </c>
      <c r="P3" s="73"/>
      <c r="Q3" s="47" t="s">
        <v>225</v>
      </c>
      <c r="R3" s="48" t="s">
        <v>251</v>
      </c>
      <c r="S3" s="51"/>
      <c r="T3" s="47" t="s">
        <v>224</v>
      </c>
      <c r="U3" s="48" t="s">
        <v>157</v>
      </c>
      <c r="V3" s="51"/>
      <c r="W3" s="52"/>
      <c r="X3" s="68" t="s">
        <v>219</v>
      </c>
      <c r="Y3" s="67" t="s">
        <v>262</v>
      </c>
      <c r="Z3" s="52"/>
      <c r="AA3" s="52"/>
      <c r="AB3" s="52" t="s">
        <v>234</v>
      </c>
      <c r="AC3" s="52"/>
      <c r="AD3" s="52"/>
      <c r="AE3" s="52"/>
      <c r="AF3" s="52" t="s">
        <v>299</v>
      </c>
      <c r="AG3" s="52"/>
      <c r="AH3" s="52"/>
      <c r="AI3" s="20"/>
      <c r="AK3" s="12" t="s">
        <v>281</v>
      </c>
      <c r="AL3" s="16" t="s">
        <v>284</v>
      </c>
      <c r="AO3" s="16" t="s">
        <v>227</v>
      </c>
      <c r="AP3" s="166" t="s">
        <v>316</v>
      </c>
    </row>
    <row r="4" spans="1:42" s="9" customFormat="1" hidden="1" outlineLevel="1" x14ac:dyDescent="0.2">
      <c r="A4" s="19" t="b">
        <v>0</v>
      </c>
      <c r="B4" s="19"/>
      <c r="C4" s="19"/>
      <c r="D4" s="19"/>
      <c r="E4" s="19" t="s">
        <v>36</v>
      </c>
      <c r="F4" s="19" t="b">
        <v>1</v>
      </c>
      <c r="G4" s="19"/>
      <c r="H4" s="19"/>
      <c r="I4" s="19"/>
      <c r="J4" s="19"/>
      <c r="K4" s="19"/>
      <c r="L4" s="19"/>
      <c r="M4" s="19"/>
      <c r="N4" s="24" t="s">
        <v>206</v>
      </c>
      <c r="O4" s="50" t="s">
        <v>204</v>
      </c>
      <c r="P4" s="50"/>
      <c r="Q4" s="47" t="s">
        <v>226</v>
      </c>
      <c r="R4" s="48" t="s">
        <v>252</v>
      </c>
      <c r="S4" s="49"/>
      <c r="T4" s="47" t="s">
        <v>227</v>
      </c>
      <c r="U4" s="48" t="s">
        <v>158</v>
      </c>
      <c r="V4" s="49"/>
      <c r="W4" s="50"/>
      <c r="X4" s="68" t="s">
        <v>218</v>
      </c>
      <c r="Y4" s="67" t="s">
        <v>263</v>
      </c>
      <c r="Z4" s="50"/>
      <c r="AA4" s="50"/>
      <c r="AB4" s="50" t="s">
        <v>265</v>
      </c>
      <c r="AC4" s="50"/>
      <c r="AD4" s="50"/>
      <c r="AE4" s="50"/>
      <c r="AF4" s="50"/>
      <c r="AG4" s="50"/>
      <c r="AH4" s="52"/>
      <c r="AI4" s="20"/>
      <c r="AJ4" s="16"/>
      <c r="AK4" s="12"/>
      <c r="AO4" s="9" t="s">
        <v>220</v>
      </c>
      <c r="AP4" s="167" t="s">
        <v>317</v>
      </c>
    </row>
    <row r="5" spans="1:42" s="9" customFormat="1" hidden="1" outlineLevel="1" x14ac:dyDescent="0.2">
      <c r="A5" s="19" t="b">
        <v>0</v>
      </c>
      <c r="B5" s="19"/>
      <c r="C5" s="19"/>
      <c r="D5" s="19"/>
      <c r="E5" s="19" t="s">
        <v>210</v>
      </c>
      <c r="F5" s="19" t="b">
        <v>0</v>
      </c>
      <c r="G5" s="19"/>
      <c r="H5" s="19"/>
      <c r="I5" s="19"/>
      <c r="J5" s="19"/>
      <c r="K5" s="19"/>
      <c r="L5" s="19"/>
      <c r="M5" s="19"/>
      <c r="O5" s="50"/>
      <c r="P5" s="50"/>
      <c r="Q5" s="47" t="s">
        <v>228</v>
      </c>
      <c r="R5" s="48" t="s">
        <v>253</v>
      </c>
      <c r="S5" s="49"/>
      <c r="T5" s="47" t="s">
        <v>220</v>
      </c>
      <c r="U5" s="48" t="s">
        <v>159</v>
      </c>
      <c r="V5" s="49"/>
      <c r="W5" s="50"/>
      <c r="X5" s="50"/>
      <c r="Y5" s="50"/>
      <c r="Z5" s="50"/>
      <c r="AA5" s="50"/>
      <c r="AB5" s="50" t="s">
        <v>266</v>
      </c>
      <c r="AC5" s="50"/>
      <c r="AD5" s="50"/>
      <c r="AE5" s="50"/>
      <c r="AF5" s="50"/>
      <c r="AG5" s="50"/>
      <c r="AH5" s="52"/>
      <c r="AI5" s="20"/>
      <c r="AJ5" s="16"/>
      <c r="AK5" s="12"/>
      <c r="AO5" s="9" t="s">
        <v>248</v>
      </c>
      <c r="AP5" s="167" t="s">
        <v>301</v>
      </c>
    </row>
    <row r="6" spans="1:42" hidden="1" outlineLevel="1" x14ac:dyDescent="0.2">
      <c r="A6" s="19" t="e">
        <f ca="1">IF(OR(LEFT(Company_I,2)="BB",LEFT(Company_I,2)="CC",AND(RIGHT(Company_I,1)&gt;="0",RIGHT(Company_I,1)&lt;="9")),_xll.DBRA(CompanyExt_V,Company_I,"EN_long"),_xll.DBRA(CompanyExt_V,RIGHT(Company_I,LEN(Company_I)-11),"EN_long"))</f>
        <v>#NAME?</v>
      </c>
      <c r="B6" s="19"/>
      <c r="C6" s="19"/>
      <c r="D6" s="19"/>
      <c r="E6" s="19" t="s">
        <v>74</v>
      </c>
      <c r="F6" s="19" t="e">
        <f ca="1">IF(OR(LEFT(Company_P,2)="BB",LEFT(Company_P,2)="CC",AND(RIGHT(Company_P,1)&gt;="0",RIGHT(Company_P,1)&lt;="9")),_xll.DBRA(CompanyExt_V,Company_P,"EN_long"),_xll.DBRA(CompanyExt_V,RIGHT(Company_P,LEN(Company_P)-11),"EN_long"))</f>
        <v>#NAME?</v>
      </c>
      <c r="G6" s="19"/>
      <c r="H6" s="19"/>
      <c r="I6" s="19"/>
      <c r="J6" s="19"/>
      <c r="K6" s="19"/>
      <c r="L6" s="19"/>
      <c r="M6" s="19"/>
      <c r="O6" s="52"/>
      <c r="P6" s="52"/>
      <c r="Q6" s="47" t="s">
        <v>229</v>
      </c>
      <c r="R6" s="48" t="s">
        <v>254</v>
      </c>
      <c r="S6" s="51"/>
      <c r="T6" s="47" t="s">
        <v>237</v>
      </c>
      <c r="U6" s="48" t="s">
        <v>155</v>
      </c>
      <c r="V6" s="51"/>
      <c r="W6" s="52"/>
      <c r="X6" s="52"/>
      <c r="Y6" s="52"/>
      <c r="Z6" s="52"/>
      <c r="AA6" s="52"/>
      <c r="AB6" s="52" t="s">
        <v>267</v>
      </c>
      <c r="AC6" s="52"/>
      <c r="AD6" s="52"/>
      <c r="AE6" s="52"/>
      <c r="AF6" s="52"/>
      <c r="AG6" s="52"/>
      <c r="AI6" s="20"/>
      <c r="AK6" s="12"/>
      <c r="AO6" s="16" t="s">
        <v>216</v>
      </c>
      <c r="AP6" s="166" t="s">
        <v>318</v>
      </c>
    </row>
    <row r="7" spans="1:42" s="26" customFormat="1" hidden="1" outlineLevel="1" x14ac:dyDescent="0.2">
      <c r="A7" s="19" t="e">
        <f ca="1">IF(LEN(Company_I)&lt;12,_xll.DBRA(CompanyExt_V,Company_I,"Local Currency"),_xll.DBRA(CompanyExt_V,RIGHT(Company_I,LEN(Company_I)-11),"Local Currency"))</f>
        <v>#NAME?</v>
      </c>
      <c r="B7" s="19"/>
      <c r="C7" s="19"/>
      <c r="D7" s="19"/>
      <c r="E7" s="19" t="s">
        <v>75</v>
      </c>
      <c r="F7" s="19" t="e">
        <f ca="1">IF(LEN(Company_P)&lt;12,_xll.DBRA(CompanyExt_V,Company_P,"Local Currency"),_xll.DBRA(CompanyExt_V,RIGHT(Company_P,LEN(Company_P)-11),"Local Currency"))</f>
        <v>#NAME?</v>
      </c>
      <c r="G7" s="19"/>
      <c r="H7" s="19"/>
      <c r="I7" s="19"/>
      <c r="J7" s="19"/>
      <c r="K7" s="19"/>
      <c r="L7" s="19"/>
      <c r="M7" s="19"/>
      <c r="O7" s="54"/>
      <c r="P7" s="54"/>
      <c r="Q7" s="47" t="s">
        <v>230</v>
      </c>
      <c r="R7" s="48" t="s">
        <v>255</v>
      </c>
      <c r="S7" s="53"/>
      <c r="T7" s="47" t="s">
        <v>248</v>
      </c>
      <c r="U7" s="48" t="s">
        <v>160</v>
      </c>
      <c r="V7" s="53"/>
      <c r="W7" s="54"/>
      <c r="X7" s="54"/>
      <c r="Y7" s="54"/>
      <c r="Z7" s="54"/>
      <c r="AA7" s="54"/>
      <c r="AB7" s="54" t="s">
        <v>268</v>
      </c>
      <c r="AC7" s="54"/>
      <c r="AD7" s="54"/>
      <c r="AE7" s="54"/>
      <c r="AF7" s="54"/>
      <c r="AG7" s="54"/>
      <c r="AH7" s="16"/>
      <c r="AI7" s="20"/>
      <c r="AJ7" s="16"/>
      <c r="AK7" s="12"/>
      <c r="AL7" s="92"/>
      <c r="AM7" s="92"/>
      <c r="AO7" s="26" t="s">
        <v>246</v>
      </c>
      <c r="AP7" s="46" t="s">
        <v>319</v>
      </c>
    </row>
    <row r="8" spans="1:42" hidden="1" outlineLevel="1" x14ac:dyDescent="0.2">
      <c r="A8" s="19" t="s">
        <v>34</v>
      </c>
      <c r="B8" s="19"/>
      <c r="C8" s="19"/>
      <c r="D8" s="19"/>
      <c r="E8" s="19" t="s">
        <v>37</v>
      </c>
      <c r="F8" s="19" t="s">
        <v>34</v>
      </c>
      <c r="G8" s="19"/>
      <c r="H8" s="19"/>
      <c r="I8" s="19"/>
      <c r="J8" s="19"/>
      <c r="K8" s="19"/>
      <c r="L8" s="19"/>
      <c r="M8" s="19"/>
      <c r="O8" s="52"/>
      <c r="P8" s="52"/>
      <c r="Q8" s="47" t="s">
        <v>231</v>
      </c>
      <c r="R8" s="48" t="s">
        <v>256</v>
      </c>
      <c r="S8" s="51"/>
      <c r="T8" s="47" t="s">
        <v>235</v>
      </c>
      <c r="U8" s="48" t="s">
        <v>161</v>
      </c>
      <c r="V8" s="51"/>
      <c r="W8" s="52"/>
      <c r="X8" s="52"/>
      <c r="Y8" s="52"/>
      <c r="Z8" s="52"/>
      <c r="AA8" s="52"/>
      <c r="AB8" s="52" t="s">
        <v>236</v>
      </c>
      <c r="AC8" s="52"/>
      <c r="AD8" s="52"/>
      <c r="AE8" s="52"/>
      <c r="AF8" s="52"/>
      <c r="AG8" s="52"/>
      <c r="AI8" s="20"/>
      <c r="AK8" s="12"/>
    </row>
    <row r="9" spans="1:42" hidden="1" outlineLevel="1" x14ac:dyDescent="0.2">
      <c r="A9" s="19">
        <f>FAP_UnitsTextToNumber(UnitText_I)</f>
        <v>1</v>
      </c>
      <c r="B9" s="19"/>
      <c r="C9" s="19"/>
      <c r="D9" s="19"/>
      <c r="E9" s="19" t="s">
        <v>7</v>
      </c>
      <c r="F9" s="16">
        <f>FAP_UnitsTextToNumber(UnitText_P)</f>
        <v>1000000</v>
      </c>
      <c r="G9" s="16"/>
      <c r="H9" s="16"/>
      <c r="I9" s="16"/>
      <c r="J9" s="16"/>
      <c r="K9" s="16"/>
      <c r="L9" s="16"/>
      <c r="M9" s="16"/>
      <c r="N9" s="16">
        <f>FAP_UnitsTextToNumber(UnitText_P)</f>
        <v>1000000</v>
      </c>
      <c r="O9" s="52"/>
      <c r="P9" s="52"/>
      <c r="Q9" s="47" t="s">
        <v>232</v>
      </c>
      <c r="R9" s="48" t="s">
        <v>257</v>
      </c>
      <c r="S9" s="51"/>
      <c r="T9" s="47" t="s">
        <v>249</v>
      </c>
      <c r="U9" s="48" t="s">
        <v>164</v>
      </c>
      <c r="V9" s="51"/>
      <c r="W9" s="52"/>
      <c r="X9" s="52"/>
      <c r="Y9" s="52"/>
      <c r="Z9" s="52"/>
      <c r="AA9" s="52"/>
      <c r="AB9" s="52" t="s">
        <v>269</v>
      </c>
      <c r="AC9" s="52"/>
      <c r="AD9" s="52"/>
      <c r="AE9" s="52"/>
      <c r="AF9" s="52"/>
      <c r="AG9" s="52"/>
      <c r="AI9" s="20"/>
      <c r="AK9" s="12"/>
    </row>
    <row r="10" spans="1:42" s="26" customFormat="1" ht="13.5" hidden="1" outlineLevel="1" thickBot="1" x14ac:dyDescent="0.25">
      <c r="A10" s="19" t="str">
        <f>Currency_I&amp;" ("&amp;UnitText_I&amp;")"</f>
        <v>EUR (Units)</v>
      </c>
      <c r="B10" s="19"/>
      <c r="C10" s="19"/>
      <c r="D10" s="19"/>
      <c r="E10" s="19" t="s">
        <v>32</v>
      </c>
      <c r="F10" s="19" t="str">
        <f>Currency_P&amp;" ("&amp;UnitText_P&amp;")"</f>
        <v>EUR (Millions)</v>
      </c>
      <c r="G10" s="19"/>
      <c r="H10" s="19"/>
      <c r="I10" s="19"/>
      <c r="J10" s="19"/>
      <c r="K10" s="19"/>
      <c r="L10" s="19"/>
      <c r="M10" s="19"/>
      <c r="O10" s="54"/>
      <c r="P10" s="54"/>
      <c r="Q10" s="47" t="s">
        <v>246</v>
      </c>
      <c r="R10" s="48" t="s">
        <v>258</v>
      </c>
      <c r="S10" s="53"/>
      <c r="T10" s="55" t="s">
        <v>275</v>
      </c>
      <c r="U10" s="56" t="s">
        <v>276</v>
      </c>
      <c r="V10" s="57"/>
      <c r="W10" s="54"/>
      <c r="X10" s="54"/>
      <c r="Y10" s="54"/>
      <c r="Z10" s="54"/>
      <c r="AA10" s="54"/>
      <c r="AB10" s="54" t="s">
        <v>270</v>
      </c>
      <c r="AC10" s="54"/>
      <c r="AD10" s="54"/>
      <c r="AE10" s="54"/>
      <c r="AF10" s="54"/>
      <c r="AG10" s="54"/>
      <c r="AH10" s="54"/>
      <c r="AI10" s="92"/>
      <c r="AJ10" s="92"/>
      <c r="AK10" s="12"/>
      <c r="AL10" s="92"/>
      <c r="AM10" s="92"/>
    </row>
    <row r="11" spans="1:42" s="26" customFormat="1" hidden="1" outlineLevel="1" x14ac:dyDescent="0.2">
      <c r="A11" s="2" t="str">
        <f>FAP_LastDayOfMonth(Period_I)</f>
        <v>Parameter should be YYYYMM</v>
      </c>
      <c r="B11" s="19"/>
      <c r="C11" s="19"/>
      <c r="D11" s="19"/>
      <c r="E11" s="19" t="s">
        <v>43</v>
      </c>
      <c r="F11" s="3" t="str">
        <f>FAP_LastDayOfMonth(Period_P)</f>
        <v>31-03-2017</v>
      </c>
      <c r="G11" s="3"/>
      <c r="H11" s="3"/>
      <c r="I11" s="3"/>
      <c r="J11" s="3"/>
      <c r="K11" s="3"/>
      <c r="L11" s="3"/>
      <c r="M11" s="3"/>
      <c r="O11" s="54"/>
      <c r="P11" s="54"/>
      <c r="Q11" s="47" t="s">
        <v>221</v>
      </c>
      <c r="R11" s="48" t="s">
        <v>259</v>
      </c>
      <c r="S11" s="53"/>
      <c r="T11" s="54"/>
      <c r="U11" s="54"/>
      <c r="V11" s="54"/>
      <c r="W11" s="54"/>
      <c r="X11" s="54"/>
      <c r="Y11" s="54"/>
      <c r="Z11" s="54"/>
      <c r="AA11" s="54"/>
      <c r="AB11" s="54" t="s">
        <v>271</v>
      </c>
      <c r="AC11" s="54"/>
      <c r="AD11" s="54"/>
      <c r="AE11" s="54"/>
      <c r="AF11" s="54"/>
      <c r="AG11" s="54"/>
      <c r="AH11" s="54"/>
      <c r="AI11" s="92"/>
      <c r="AJ11" s="92"/>
      <c r="AK11" s="12"/>
      <c r="AL11" s="92"/>
      <c r="AM11" s="92"/>
    </row>
    <row r="12" spans="1:42" s="26" customFormat="1" hidden="1" outlineLevel="1" x14ac:dyDescent="0.2">
      <c r="A12" s="19"/>
      <c r="B12" s="19"/>
      <c r="C12" s="1" t="s">
        <v>39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8"/>
      <c r="O12" s="54"/>
      <c r="P12" s="54"/>
      <c r="Q12" s="47" t="s">
        <v>247</v>
      </c>
      <c r="R12" s="48" t="s">
        <v>260</v>
      </c>
      <c r="S12" s="53"/>
      <c r="T12" s="54"/>
      <c r="U12" s="58"/>
      <c r="V12" s="54"/>
      <c r="W12" s="54"/>
      <c r="X12" s="54"/>
      <c r="Y12" s="54"/>
      <c r="Z12" s="54"/>
      <c r="AA12" s="54"/>
      <c r="AB12" s="54" t="s">
        <v>272</v>
      </c>
      <c r="AC12" s="54"/>
      <c r="AD12" s="54"/>
      <c r="AE12" s="54"/>
      <c r="AF12" s="54"/>
      <c r="AG12" s="54"/>
      <c r="AH12" s="54"/>
      <c r="AI12" s="92"/>
      <c r="AJ12" s="92"/>
      <c r="AK12" s="12"/>
      <c r="AL12" s="92"/>
      <c r="AM12" s="92"/>
    </row>
    <row r="13" spans="1:42" s="26" customFormat="1" ht="13.5" hidden="1" outlineLevel="1" thickBot="1" x14ac:dyDescent="0.25">
      <c r="A13" s="19" t="s">
        <v>68</v>
      </c>
      <c r="B13" s="19"/>
      <c r="C13" s="19"/>
      <c r="D13" s="29" t="s">
        <v>72</v>
      </c>
      <c r="E13" s="29" t="s">
        <v>73</v>
      </c>
      <c r="F13" s="29" t="s">
        <v>19</v>
      </c>
      <c r="G13" s="29"/>
      <c r="H13" s="29"/>
      <c r="I13" s="29"/>
      <c r="J13" s="29"/>
      <c r="K13" s="29"/>
      <c r="L13" s="29"/>
      <c r="M13" s="29"/>
      <c r="O13" s="54"/>
      <c r="P13" s="54"/>
      <c r="Q13" s="59" t="s">
        <v>238</v>
      </c>
      <c r="R13" s="60" t="s">
        <v>261</v>
      </c>
      <c r="S13" s="61"/>
      <c r="T13" s="54"/>
      <c r="U13" s="58"/>
      <c r="V13" s="54"/>
      <c r="W13" s="54"/>
      <c r="X13" s="54"/>
      <c r="Y13" s="54"/>
      <c r="Z13" s="54"/>
      <c r="AA13" s="54"/>
      <c r="AB13" s="54" t="s">
        <v>273</v>
      </c>
      <c r="AC13" s="54"/>
      <c r="AD13" s="54"/>
      <c r="AE13" s="54"/>
      <c r="AF13" s="54"/>
      <c r="AG13" s="54"/>
      <c r="AH13" s="54"/>
      <c r="AI13" s="92"/>
      <c r="AJ13" s="92"/>
      <c r="AK13" s="12"/>
      <c r="AL13" s="92"/>
      <c r="AM13" s="92"/>
    </row>
    <row r="14" spans="1:42" ht="13.5" hidden="1" outlineLevel="1" thickBot="1" x14ac:dyDescent="0.25">
      <c r="A14" s="19" t="str">
        <f>Server_P&amp;":P060_"&amp;Server_P</f>
        <v>GRS:P060_GRS</v>
      </c>
      <c r="B14" s="19"/>
      <c r="C14" s="19"/>
      <c r="D14" s="24" t="str">
        <f>Server_P &amp; ":P060_" &amp; Server_P</f>
        <v>GRS:P060_GRS</v>
      </c>
      <c r="E14" s="33" t="s">
        <v>10</v>
      </c>
      <c r="F14" s="30" t="str">
        <f>Server_P&amp;":P060_"&amp;Cube_P</f>
        <v>GRS:P060_GRS</v>
      </c>
      <c r="G14" s="44"/>
      <c r="H14" s="44"/>
      <c r="I14" s="44"/>
      <c r="J14" s="44"/>
      <c r="K14" s="44"/>
      <c r="L14" s="44"/>
      <c r="M14" s="44"/>
      <c r="N14" s="20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 t="s">
        <v>232</v>
      </c>
      <c r="AC14" s="52"/>
      <c r="AD14" s="52"/>
      <c r="AE14" s="52"/>
      <c r="AF14" s="52"/>
      <c r="AG14" s="52"/>
      <c r="AH14" s="52"/>
      <c r="AK14" s="12"/>
    </row>
    <row r="15" spans="1:42" ht="13.5" hidden="1" outlineLevel="1" thickBot="1" x14ac:dyDescent="0.25">
      <c r="A15" s="19" t="s">
        <v>98</v>
      </c>
      <c r="B15" s="19"/>
      <c r="C15" s="19"/>
      <c r="D15" s="20" t="str">
        <f>Server_P &amp; ":P000_filler1"</f>
        <v>GRS:P000_filler1</v>
      </c>
      <c r="E15" s="33" t="s">
        <v>23</v>
      </c>
      <c r="F15" s="30" t="s">
        <v>98</v>
      </c>
      <c r="G15" s="44"/>
      <c r="H15" s="44"/>
      <c r="I15" s="44"/>
      <c r="J15" s="44"/>
      <c r="K15" s="44"/>
      <c r="L15" s="44"/>
      <c r="M15" s="44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 t="s">
        <v>248</v>
      </c>
      <c r="AC15" s="52"/>
      <c r="AD15" s="52"/>
      <c r="AE15" s="52"/>
      <c r="AF15" s="52"/>
      <c r="AG15" s="52"/>
      <c r="AH15" s="52"/>
      <c r="AK15" s="12"/>
    </row>
    <row r="16" spans="1:42" ht="13.5" hidden="1" outlineLevel="1" thickBot="1" x14ac:dyDescent="0.25">
      <c r="A16" s="19" t="s">
        <v>98</v>
      </c>
      <c r="B16" s="19"/>
      <c r="C16" s="19"/>
      <c r="D16" s="20" t="str">
        <f>Server_P &amp; ":P000_filler2"</f>
        <v>GRS:P000_filler2</v>
      </c>
      <c r="E16" s="33" t="s">
        <v>24</v>
      </c>
      <c r="F16" s="30" t="s">
        <v>98</v>
      </c>
      <c r="G16" s="44"/>
      <c r="H16" s="44"/>
      <c r="I16" s="44"/>
      <c r="J16" s="44"/>
      <c r="K16" s="44"/>
      <c r="L16" s="44"/>
      <c r="M16" s="44"/>
      <c r="O16" s="52"/>
      <c r="P16" s="52"/>
      <c r="Q16" s="52" t="s">
        <v>287</v>
      </c>
      <c r="R16" s="107" t="s">
        <v>291</v>
      </c>
      <c r="S16" s="52"/>
      <c r="T16" s="52"/>
      <c r="U16" s="52"/>
      <c r="V16" s="52"/>
      <c r="W16" s="52"/>
      <c r="X16" s="52"/>
      <c r="Y16" s="52"/>
      <c r="Z16" s="52"/>
      <c r="AA16" s="52"/>
      <c r="AB16" s="52" t="s">
        <v>247</v>
      </c>
      <c r="AC16" s="52"/>
      <c r="AD16" s="52"/>
      <c r="AE16" s="52"/>
      <c r="AF16" s="52"/>
      <c r="AG16" s="52"/>
      <c r="AH16" s="52"/>
      <c r="AK16" s="12"/>
    </row>
    <row r="17" spans="1:37" ht="13.5" hidden="1" outlineLevel="1" thickBot="1" x14ac:dyDescent="0.25">
      <c r="A17" s="19" t="s">
        <v>98</v>
      </c>
      <c r="B17" s="19"/>
      <c r="C17" s="19"/>
      <c r="D17" s="20" t="str">
        <f>Server_P &amp; ":P000_filler3"</f>
        <v>GRS:P000_filler3</v>
      </c>
      <c r="E17" s="16" t="s">
        <v>25</v>
      </c>
      <c r="F17" s="30" t="s">
        <v>98</v>
      </c>
      <c r="G17" s="44"/>
      <c r="H17" s="44"/>
      <c r="I17" s="44"/>
      <c r="J17" s="44"/>
      <c r="K17" s="44"/>
      <c r="L17" s="44"/>
      <c r="M17" s="44"/>
      <c r="O17" s="52"/>
      <c r="P17" s="52"/>
      <c r="Q17" s="52" t="s">
        <v>288</v>
      </c>
      <c r="R17" s="107" t="s">
        <v>292</v>
      </c>
      <c r="S17" s="52"/>
      <c r="T17" s="54"/>
      <c r="U17" s="58"/>
      <c r="V17" s="52"/>
      <c r="W17" s="52"/>
      <c r="X17" s="52"/>
      <c r="Y17" s="52"/>
      <c r="Z17" s="52"/>
      <c r="AA17" s="52"/>
      <c r="AB17" s="52" t="s">
        <v>274</v>
      </c>
      <c r="AC17" s="52"/>
      <c r="AD17" s="52"/>
      <c r="AE17" s="52"/>
      <c r="AF17" s="52"/>
      <c r="AG17" s="52"/>
      <c r="AH17" s="52"/>
      <c r="AK17" s="12"/>
    </row>
    <row r="18" spans="1:37" ht="13.5" hidden="1" outlineLevel="1" thickBot="1" x14ac:dyDescent="0.25">
      <c r="A18" s="19" t="s">
        <v>87</v>
      </c>
      <c r="B18" s="19"/>
      <c r="C18" s="19"/>
      <c r="D18" s="20" t="str">
        <f>Server_P &amp; ":P060_Company Grouping"</f>
        <v>GRS:P060_Company Grouping</v>
      </c>
      <c r="E18" s="16" t="s">
        <v>20</v>
      </c>
      <c r="F18" s="30" t="str">
        <f>VLOOKUP("X",D46:F51,3,FALSE)</f>
        <v>CP BEL</v>
      </c>
      <c r="G18" s="44" t="e">
        <f ca="1">_xll.DBRA(CompanyGroupingExt_V,CompanyGrouping_P,"local currency")</f>
        <v>#NAME?</v>
      </c>
      <c r="H18" s="44"/>
      <c r="I18" s="44"/>
      <c r="J18" s="44"/>
      <c r="K18" s="44"/>
      <c r="L18" s="44"/>
      <c r="M18" s="44"/>
      <c r="N18" s="20"/>
      <c r="O18" s="52"/>
      <c r="P18" s="52"/>
      <c r="Q18" s="52" t="s">
        <v>289</v>
      </c>
      <c r="R18" s="107" t="s">
        <v>293</v>
      </c>
      <c r="S18" s="52"/>
      <c r="T18" s="54"/>
      <c r="U18" s="58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K18" s="12"/>
    </row>
    <row r="19" spans="1:37" ht="13.5" hidden="1" outlineLevel="1" thickBot="1" x14ac:dyDescent="0.25">
      <c r="F19" s="30" t="s">
        <v>87</v>
      </c>
      <c r="N19" s="20"/>
      <c r="O19" s="52"/>
      <c r="P19" s="52"/>
      <c r="Q19" s="52" t="s">
        <v>290</v>
      </c>
      <c r="R19" s="52" t="s">
        <v>294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K19" s="12"/>
    </row>
    <row r="20" spans="1:37" ht="13.5" hidden="1" outlineLevel="1" thickBot="1" x14ac:dyDescent="0.25">
      <c r="A20" s="19" t="s">
        <v>88</v>
      </c>
      <c r="B20" s="19"/>
      <c r="C20" s="19"/>
      <c r="D20" s="20" t="str">
        <f>Server_P &amp; ":P060_Dimension 1"</f>
        <v>GRS:P060_Dimension 1</v>
      </c>
      <c r="E20" s="16" t="s">
        <v>21</v>
      </c>
      <c r="F20" s="30" t="e">
        <f ca="1">_xll.SUBNM(CONCATENATE(Server_P&amp;":P060_"&amp;"Dimension 1"),"","TOTAL_P060_Dimension 1")</f>
        <v>#NAME?</v>
      </c>
      <c r="G20" s="44"/>
      <c r="H20" s="44"/>
      <c r="I20" s="44"/>
      <c r="J20" s="44"/>
      <c r="K20" s="44"/>
      <c r="L20" s="44"/>
      <c r="M20" s="44"/>
      <c r="O20" s="52"/>
      <c r="P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K20" s="12"/>
    </row>
    <row r="21" spans="1:37" ht="13.5" hidden="1" outlineLevel="1" thickBot="1" x14ac:dyDescent="0.25">
      <c r="A21" s="19" t="s">
        <v>89</v>
      </c>
      <c r="B21" s="19"/>
      <c r="C21" s="19"/>
      <c r="D21" s="20" t="str">
        <f>Server_P &amp; ":P060_Counter Dimension"</f>
        <v>GRS:P060_Counter Dimension</v>
      </c>
      <c r="E21" s="16" t="s">
        <v>26</v>
      </c>
      <c r="F21" s="30" t="s">
        <v>89</v>
      </c>
      <c r="G21" s="44"/>
      <c r="H21" s="44"/>
      <c r="I21" s="44"/>
      <c r="J21" s="44"/>
      <c r="K21" s="44"/>
      <c r="L21" s="44"/>
      <c r="M21" s="44"/>
      <c r="AI21" s="12"/>
      <c r="AK21" s="12"/>
    </row>
    <row r="22" spans="1:37" ht="13.5" hidden="1" outlineLevel="1" thickBot="1" x14ac:dyDescent="0.25">
      <c r="A22" s="19" t="s">
        <v>90</v>
      </c>
      <c r="B22" s="19"/>
      <c r="C22" s="19"/>
      <c r="D22" s="20" t="str">
        <f>Server_P &amp; ":P060_Dimension 2"</f>
        <v>GRS:P060_Dimension 2</v>
      </c>
      <c r="E22" s="16" t="s">
        <v>15</v>
      </c>
      <c r="F22" s="30" t="e">
        <f ca="1">_xll.SUBNM(CONCATENATE(Server_P&amp;":P060_"&amp;"Dimension 2"),"","TOTAL_P060_Dimension 2")</f>
        <v>#NAME?</v>
      </c>
      <c r="G22" s="44"/>
      <c r="H22" s="44"/>
      <c r="I22" s="44"/>
      <c r="J22" s="44"/>
      <c r="K22" s="44"/>
      <c r="L22" s="44"/>
      <c r="M22" s="44"/>
      <c r="T22" s="42"/>
      <c r="U22" s="46"/>
    </row>
    <row r="23" spans="1:37" ht="13.5" hidden="1" outlineLevel="1" thickBot="1" x14ac:dyDescent="0.25">
      <c r="A23" s="19" t="s">
        <v>91</v>
      </c>
      <c r="B23" s="19"/>
      <c r="C23" s="19"/>
      <c r="D23" s="20" t="str">
        <f>Server_P &amp; ":P060_Dimension 3"</f>
        <v>GRS:P060_Dimension 3</v>
      </c>
      <c r="E23" s="16" t="s">
        <v>16</v>
      </c>
      <c r="F23" s="30" t="s">
        <v>91</v>
      </c>
      <c r="G23" s="44"/>
      <c r="H23" s="44"/>
      <c r="I23" s="44"/>
      <c r="J23" s="44"/>
      <c r="K23" s="44"/>
      <c r="L23" s="44"/>
      <c r="M23" s="44"/>
    </row>
    <row r="24" spans="1:37" ht="13.5" hidden="1" outlineLevel="1" thickBot="1" x14ac:dyDescent="0.25">
      <c r="A24" s="19" t="s">
        <v>92</v>
      </c>
      <c r="B24" s="19"/>
      <c r="C24" s="19"/>
      <c r="D24" s="20" t="str">
        <f>Server_P &amp; ":P060_Dimension 4"</f>
        <v>GRS:P060_Dimension 4</v>
      </c>
      <c r="E24" s="16" t="s">
        <v>17</v>
      </c>
      <c r="F24" s="30" t="e">
        <f ca="1">_xll.SUBNM(CONCATENATE(Server_P&amp;":P060_"&amp;"Dimension 4"),"","TOTAL_P060_Dimension 4")</f>
        <v>#NAME?</v>
      </c>
      <c r="G24" s="44"/>
      <c r="H24" s="44"/>
      <c r="I24" s="44"/>
      <c r="J24" s="44"/>
      <c r="K24" s="44"/>
      <c r="L24" s="44"/>
      <c r="M24" s="44"/>
      <c r="Q24" s="52"/>
      <c r="R24" s="52"/>
    </row>
    <row r="25" spans="1:37" ht="13.5" hidden="1" outlineLevel="1" thickBot="1" x14ac:dyDescent="0.25">
      <c r="F25" s="114" t="str">
        <f>IF(CurrencyInput_P="LC",G18,"EUR")</f>
        <v>EUR</v>
      </c>
      <c r="Q25" s="52"/>
      <c r="R25" s="52"/>
    </row>
    <row r="26" spans="1:37" ht="13.5" hidden="1" outlineLevel="1" thickBot="1" x14ac:dyDescent="0.25">
      <c r="A26" s="19" t="s">
        <v>93</v>
      </c>
      <c r="B26" s="19"/>
      <c r="C26" s="19"/>
      <c r="D26" s="20" t="str">
        <f>Server_P &amp; ":P060_Transaction Currency"</f>
        <v>GRS:P060_Transaction Currency</v>
      </c>
      <c r="E26" s="16" t="s">
        <v>27</v>
      </c>
      <c r="F26" s="33" t="e">
        <f ca="1">_xll.SUBNM(CONCATENATE(Server_P&amp;":P060_"&amp;"Transaction Currency"),"","TOTAL_P060_Transaction Currency")</f>
        <v>#NAME?</v>
      </c>
      <c r="G26" s="44"/>
      <c r="H26" s="44"/>
      <c r="I26" s="44"/>
      <c r="J26" s="44"/>
      <c r="K26" s="44"/>
      <c r="L26" s="44"/>
      <c r="M26" s="44"/>
      <c r="Q26" s="52"/>
      <c r="R26" s="52"/>
    </row>
    <row r="27" spans="1:37" ht="13.5" hidden="1" outlineLevel="1" thickBot="1" x14ac:dyDescent="0.25">
      <c r="A27" s="19" t="s">
        <v>8</v>
      </c>
      <c r="B27" s="19"/>
      <c r="C27" s="19"/>
      <c r="D27" s="20" t="str">
        <f>Server_P &amp; ":P060_Consolidation Perspective"</f>
        <v>GRS:P060_Consolidation Perspective</v>
      </c>
      <c r="E27" s="16" t="s">
        <v>28</v>
      </c>
      <c r="F27" s="33" t="e">
        <f ca="1">_xll.SUBNM(CONCATENATE(Server_P&amp;":P060_"&amp;"Consolidation Perspective"),"","CT CP")</f>
        <v>#NAME?</v>
      </c>
      <c r="G27" s="44"/>
      <c r="H27" s="44"/>
      <c r="I27" s="44"/>
      <c r="J27" s="44"/>
      <c r="K27" s="44"/>
      <c r="L27" s="44"/>
      <c r="M27" s="44"/>
      <c r="Q27" s="52"/>
      <c r="R27" s="52"/>
    </row>
    <row r="28" spans="1:37" ht="13.5" hidden="1" outlineLevel="1" thickBot="1" x14ac:dyDescent="0.25">
      <c r="A28" s="19" t="s">
        <v>70</v>
      </c>
      <c r="B28" s="19"/>
      <c r="C28" s="19"/>
      <c r="D28" s="20" t="str">
        <f>Server_P &amp; ":P060_Closing Version"</f>
        <v>GRS:P060_Closing Version</v>
      </c>
      <c r="E28" s="16" t="s">
        <v>2</v>
      </c>
      <c r="F28" s="119" t="e">
        <f ca="1">_xll.SUBNM(CONCATENATE(Server_P&amp;":P060_"&amp;"Closing Version"),"","CL GHA1")</f>
        <v>#NAME?</v>
      </c>
      <c r="G28" s="44"/>
      <c r="H28" s="44"/>
      <c r="I28" s="44"/>
      <c r="J28" s="44"/>
      <c r="K28" s="44"/>
      <c r="L28" s="44"/>
      <c r="M28" s="44"/>
      <c r="N28" s="20" t="str">
        <f>attribname_p</f>
        <v>EN_LONG</v>
      </c>
      <c r="P28" s="176"/>
      <c r="Q28" s="176"/>
      <c r="R28" s="176"/>
      <c r="S28" s="176"/>
      <c r="T28" s="176"/>
    </row>
    <row r="29" spans="1:37" ht="13.5" hidden="1" outlineLevel="1" thickBot="1" x14ac:dyDescent="0.25">
      <c r="A29" s="19" t="s">
        <v>71</v>
      </c>
      <c r="B29" s="19"/>
      <c r="C29" s="19"/>
      <c r="D29" s="20" t="str">
        <f>Server_P &amp; ":P060_Contribution Version"</f>
        <v>GRS:P060_Contribution Version</v>
      </c>
      <c r="E29" s="16" t="s">
        <v>3</v>
      </c>
      <c r="F29" s="119" t="e">
        <f ca="1">_xll.SUBNM(CONCATENATE(Server_P&amp;":P060_"&amp;"Contribution Version"),"","CO XLIC")</f>
        <v>#NAME?</v>
      </c>
      <c r="G29" s="44"/>
      <c r="H29" s="44"/>
      <c r="I29" s="44"/>
      <c r="J29" s="44"/>
      <c r="K29" s="44"/>
      <c r="L29" s="44"/>
      <c r="M29" s="44"/>
    </row>
    <row r="30" spans="1:37" ht="13.5" hidden="1" outlineLevel="1" thickBot="1" x14ac:dyDescent="0.25">
      <c r="A30" s="19" t="s">
        <v>94</v>
      </c>
      <c r="B30" s="19"/>
      <c r="C30" s="19"/>
      <c r="D30" s="20" t="str">
        <f>Server_P &amp; ":P060_Account"</f>
        <v>GRS:P060_Account</v>
      </c>
      <c r="E30" s="16" t="s">
        <v>0</v>
      </c>
      <c r="F30" s="30" t="e">
        <f ca="1">_xll.SUBNM(CONCATENATE(Server_P&amp;":P060_"&amp;"Account"),"","TOTAL_P060_Account")</f>
        <v>#NAME?</v>
      </c>
      <c r="G30" s="44"/>
      <c r="H30" s="44"/>
      <c r="I30" s="44"/>
      <c r="J30" s="44"/>
      <c r="K30" s="44"/>
      <c r="L30" s="44"/>
      <c r="M30" s="44"/>
    </row>
    <row r="31" spans="1:37" ht="13.5" hidden="1" outlineLevel="1" thickBot="1" x14ac:dyDescent="0.25">
      <c r="A31" s="19" t="s">
        <v>51</v>
      </c>
      <c r="B31" s="19"/>
      <c r="C31" s="19"/>
      <c r="D31" s="20" t="str">
        <f>Server_P &amp; ":P060_Actuality"</f>
        <v>GRS:P060_Actuality</v>
      </c>
      <c r="E31" s="16" t="s">
        <v>4</v>
      </c>
      <c r="F31" s="30" t="str">
        <f>(IF(QESRun_P="AC","AC",IF(QESRun_P="APC",CONCATENATE(QESRun_P&amp;" total"),IF(LEFT(QESRun_P,3)="ROF",CONCATENATE(QESRun_P&amp;" "&amp;Quarter_P&amp;" "&amp;"Input"),CONCATENATE(QESRun_P&amp;" "&amp;Quarter_P&amp;" "&amp;Version_P&amp;" "&amp;"Input")))))</f>
        <v>QES16 Q4 E2 Input</v>
      </c>
      <c r="G31" s="44"/>
      <c r="H31" s="44"/>
      <c r="I31" s="44"/>
      <c r="J31" s="44"/>
      <c r="K31" s="44"/>
      <c r="L31" s="44"/>
      <c r="M31" s="44"/>
      <c r="N31" s="30"/>
    </row>
    <row r="32" spans="1:37" ht="13.5" hidden="1" outlineLevel="1" thickBot="1" x14ac:dyDescent="0.25">
      <c r="A32" s="4" t="s">
        <v>244</v>
      </c>
      <c r="B32" s="19"/>
      <c r="C32" s="19"/>
      <c r="D32" s="20" t="str">
        <f>Server_P &amp; ":P060_Company"</f>
        <v>GRS:P060_Company</v>
      </c>
      <c r="E32" s="16" t="s">
        <v>5</v>
      </c>
      <c r="F32" s="30" t="s">
        <v>244</v>
      </c>
      <c r="G32" s="44"/>
      <c r="H32" s="44"/>
      <c r="I32" s="44"/>
      <c r="J32" s="44"/>
      <c r="K32" s="44"/>
      <c r="L32" s="44"/>
      <c r="M32" s="44"/>
    </row>
    <row r="33" spans="1:34" ht="13.5" hidden="1" outlineLevel="1" thickBot="1" x14ac:dyDescent="0.25"/>
    <row r="34" spans="1:34" ht="13.5" hidden="1" outlineLevel="1" thickBot="1" x14ac:dyDescent="0.25">
      <c r="A34" s="19" t="s">
        <v>95</v>
      </c>
      <c r="B34" s="19"/>
      <c r="C34" s="19"/>
      <c r="D34" s="20" t="str">
        <f>Server_P &amp; ":P060_Origin Company"</f>
        <v>GRS:P060_Origin Company</v>
      </c>
      <c r="E34" s="16" t="s">
        <v>29</v>
      </c>
      <c r="F34" s="30" t="e">
        <f ca="1">_xll.SUBNM(CONCATENATE(Server_P&amp;":P060_"&amp;"Origin Company"),"","TOTAL_P060_Origin Company")</f>
        <v>#NAME?</v>
      </c>
      <c r="G34" s="44"/>
      <c r="H34" s="44"/>
      <c r="I34" s="44"/>
      <c r="J34" s="44"/>
      <c r="K34" s="44"/>
      <c r="L34" s="44"/>
      <c r="M34" s="44"/>
    </row>
    <row r="35" spans="1:34" ht="13.5" hidden="1" outlineLevel="1" thickBot="1" x14ac:dyDescent="0.25">
      <c r="A35" s="19" t="s">
        <v>96</v>
      </c>
      <c r="B35" s="19"/>
      <c r="C35" s="19"/>
      <c r="D35" s="20" t="str">
        <f>Server_P &amp; ":P060_Counter Company"</f>
        <v>GRS:P060_Counter Company</v>
      </c>
      <c r="E35" s="16" t="s">
        <v>30</v>
      </c>
      <c r="F35" s="30" t="e">
        <f ca="1">_xll.SUBNM(CONCATENATE(Server_P&amp;":P060_"&amp;"Counter Company"),"","TOTAL_P060_Counter Company")</f>
        <v>#NAME?</v>
      </c>
      <c r="G35" s="44"/>
      <c r="H35" s="44"/>
      <c r="I35" s="44"/>
      <c r="J35" s="44"/>
      <c r="K35" s="44"/>
      <c r="L35" s="44"/>
      <c r="M35" s="44"/>
    </row>
    <row r="36" spans="1:34" ht="13.5" hidden="1" outlineLevel="1" thickBot="1" x14ac:dyDescent="0.25">
      <c r="A36" s="19" t="s">
        <v>97</v>
      </c>
      <c r="B36" s="19"/>
      <c r="C36" s="19"/>
      <c r="D36" s="20" t="str">
        <f>Server_P &amp; ":P060_Journal Number"</f>
        <v>GRS:P060_Journal Number</v>
      </c>
      <c r="E36" s="16" t="s">
        <v>31</v>
      </c>
      <c r="F36" s="30" t="e">
        <f ca="1">_xll.SUBNM(CONCATENATE(Server_P&amp;":P060_"&amp;"Journal Number"),"","TOTAL_P060_Journal Number")</f>
        <v>#NAME?</v>
      </c>
      <c r="G36" s="44"/>
      <c r="H36" s="44"/>
      <c r="I36" s="44"/>
      <c r="J36" s="44"/>
      <c r="K36" s="44"/>
      <c r="L36" s="44"/>
      <c r="M36" s="44"/>
    </row>
    <row r="37" spans="1:34" ht="13.5" hidden="1" outlineLevel="1" thickBot="1" x14ac:dyDescent="0.25">
      <c r="A37" s="19" t="str">
        <f>FAP_Measure(PeriodScope_I)</f>
        <v>Monthly</v>
      </c>
      <c r="B37" s="19"/>
      <c r="C37" s="19"/>
      <c r="D37" s="20" t="str">
        <f>Server_P &amp; ":P060_Measures"</f>
        <v>GRS:P060_Measures</v>
      </c>
      <c r="E37" s="16" t="s">
        <v>22</v>
      </c>
      <c r="F37" s="31" t="e">
        <f ca="1">_xll.SUBNM(CONCATENATE(Server_P&amp;":P060_"&amp;"Measures"),"","Monthly")</f>
        <v>#NAME?</v>
      </c>
      <c r="G37" s="45"/>
      <c r="H37" s="45"/>
      <c r="I37" s="45"/>
      <c r="J37" s="45"/>
      <c r="K37" s="45"/>
      <c r="L37" s="45"/>
      <c r="M37" s="45"/>
    </row>
    <row r="38" spans="1:34" hidden="1" outlineLevel="1" x14ac:dyDescent="0.2"/>
    <row r="39" spans="1:34" s="26" customFormat="1" hidden="1" outlineLevel="1" x14ac:dyDescent="0.2">
      <c r="A39" s="19"/>
      <c r="B39" s="19"/>
      <c r="C39" s="19"/>
      <c r="D39" s="20"/>
      <c r="E39" s="16" t="s">
        <v>278</v>
      </c>
      <c r="F39" s="20" t="s">
        <v>277</v>
      </c>
      <c r="G39" s="16"/>
      <c r="H39" s="16"/>
      <c r="I39" s="16"/>
      <c r="J39" s="16"/>
      <c r="K39" s="16"/>
      <c r="L39" s="16"/>
      <c r="M39" s="16"/>
      <c r="AA39" s="92"/>
      <c r="AB39" s="92"/>
      <c r="AC39" s="92"/>
      <c r="AD39" s="92"/>
      <c r="AE39" s="92"/>
      <c r="AF39" s="92"/>
      <c r="AG39" s="92"/>
      <c r="AH39" s="92"/>
    </row>
    <row r="40" spans="1:34" s="26" customFormat="1" hidden="1" outlineLevel="1" x14ac:dyDescent="0.2">
      <c r="A40" s="28"/>
      <c r="B40" s="28"/>
      <c r="C40" s="28"/>
      <c r="D40" s="20"/>
      <c r="E40" s="16"/>
      <c r="F40" s="16"/>
      <c r="G40" s="16"/>
      <c r="H40" s="16"/>
      <c r="I40" s="16"/>
      <c r="J40" s="16"/>
      <c r="K40" s="16"/>
      <c r="L40" s="16"/>
      <c r="M40" s="16"/>
      <c r="AA40" s="92"/>
      <c r="AB40" s="92"/>
      <c r="AC40" s="92"/>
      <c r="AD40" s="92"/>
      <c r="AE40" s="92"/>
      <c r="AF40" s="92"/>
      <c r="AG40" s="92"/>
      <c r="AH40" s="92"/>
    </row>
    <row r="41" spans="1:34" s="26" customFormat="1" ht="23.25" customHeight="1" collapsed="1" x14ac:dyDescent="0.3">
      <c r="A41" s="28"/>
      <c r="B41" s="28"/>
      <c r="C41" s="28"/>
      <c r="D41" s="118" t="s">
        <v>323</v>
      </c>
      <c r="E41" s="75"/>
      <c r="F41" s="75"/>
      <c r="G41" s="75"/>
      <c r="H41" s="75"/>
      <c r="I41" s="75"/>
      <c r="J41" s="75"/>
      <c r="K41" s="75"/>
      <c r="L41" s="75"/>
      <c r="M41" s="75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</row>
    <row r="42" spans="1:34" s="26" customFormat="1" ht="13.5" thickBot="1" x14ac:dyDescent="0.25">
      <c r="A42" s="28"/>
      <c r="B42" s="28"/>
      <c r="C42" s="28"/>
      <c r="D42" s="74"/>
      <c r="E42" s="75"/>
      <c r="F42" s="75"/>
      <c r="G42" s="75"/>
      <c r="H42" s="75"/>
      <c r="I42" s="75"/>
      <c r="J42" s="75"/>
      <c r="K42" s="75"/>
      <c r="L42" s="75"/>
      <c r="M42" s="75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</row>
    <row r="43" spans="1:34" s="42" customFormat="1" ht="15" customHeight="1" thickBot="1" x14ac:dyDescent="0.25">
      <c r="A43" s="28"/>
      <c r="B43" s="28"/>
      <c r="C43" s="28"/>
      <c r="D43" s="74"/>
      <c r="E43" s="77" t="s">
        <v>240</v>
      </c>
      <c r="F43" s="139" t="s">
        <v>239</v>
      </c>
      <c r="G43" s="75"/>
      <c r="H43" s="75"/>
      <c r="I43" s="75"/>
      <c r="J43" s="75"/>
      <c r="K43" s="75"/>
      <c r="L43" s="75"/>
      <c r="M43" s="75"/>
      <c r="N43" s="76"/>
      <c r="O43" s="76"/>
      <c r="P43" s="99"/>
      <c r="Q43" s="97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</row>
    <row r="44" spans="1:34" ht="15" customHeight="1" thickBot="1" x14ac:dyDescent="0.25">
      <c r="A44" s="19" t="s">
        <v>69</v>
      </c>
      <c r="B44" s="19"/>
      <c r="C44" s="19"/>
      <c r="D44" s="91" t="str">
        <f>Server_P &amp; ":P060_Currency"</f>
        <v>GRS:P060_Currency</v>
      </c>
      <c r="E44" s="78" t="s">
        <v>1</v>
      </c>
      <c r="F44" s="94" t="s">
        <v>69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97"/>
      <c r="R44" s="98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</row>
    <row r="45" spans="1:34" s="26" customFormat="1" ht="15" customHeight="1" thickBot="1" x14ac:dyDescent="0.25">
      <c r="A45" s="19" t="s">
        <v>44</v>
      </c>
      <c r="B45" s="19"/>
      <c r="C45" s="19"/>
      <c r="D45" s="74"/>
      <c r="E45" s="78" t="s">
        <v>7</v>
      </c>
      <c r="F45" s="95" t="s">
        <v>45</v>
      </c>
      <c r="G45" s="75"/>
      <c r="H45" s="75"/>
      <c r="I45" s="75"/>
      <c r="J45" s="75"/>
      <c r="K45" s="75"/>
      <c r="L45" s="75"/>
      <c r="M45" s="75"/>
      <c r="N45" s="79"/>
      <c r="O45" s="76"/>
      <c r="P45" s="76"/>
      <c r="Q45" s="97"/>
      <c r="R45" s="97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</row>
    <row r="46" spans="1:34" x14ac:dyDescent="0.2">
      <c r="D46" s="74"/>
      <c r="E46" s="75"/>
      <c r="F46" s="80"/>
      <c r="G46" s="80"/>
      <c r="H46" s="80"/>
      <c r="I46" s="80"/>
      <c r="J46" s="80"/>
      <c r="K46" s="80"/>
      <c r="L46" s="80"/>
      <c r="M46" s="80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</row>
    <row r="47" spans="1:34" ht="13.5" hidden="1" thickBot="1" x14ac:dyDescent="0.25">
      <c r="D47" s="74"/>
      <c r="E47" s="75"/>
      <c r="F47" s="81"/>
      <c r="G47" s="81"/>
      <c r="H47" s="81"/>
      <c r="I47" s="81"/>
      <c r="J47" s="81"/>
      <c r="K47" s="81"/>
      <c r="L47" s="81"/>
      <c r="M47" s="81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</row>
    <row r="48" spans="1:34" ht="15" hidden="1" customHeight="1" thickBot="1" x14ac:dyDescent="0.35">
      <c r="D48" s="90" t="str">
        <f>IF($F$43="Company","X"," ")</f>
        <v xml:space="preserve"> </v>
      </c>
      <c r="E48" s="87" t="s">
        <v>304</v>
      </c>
      <c r="F48" s="88" t="e">
        <f ca="1">_xll.SUBNM(CONCATENATE(Server_P&amp;":P060_"&amp;"company"),"","0001BE","Long Name")</f>
        <v>#NAME?</v>
      </c>
      <c r="G48" s="82" t="e">
        <f ca="1">_xll.DBRA(CompanyGroupingExt_V,L48,"local currency")</f>
        <v>#NAME?</v>
      </c>
      <c r="H48" s="83" t="str">
        <f>IF($D48="x",$F$19,CompanyGrouping_P)</f>
        <v>CP BEL</v>
      </c>
      <c r="I48" s="84" t="s">
        <v>8</v>
      </c>
      <c r="J48" s="84" t="s">
        <v>83</v>
      </c>
      <c r="K48" s="84" t="s">
        <v>79</v>
      </c>
      <c r="L48" s="85" t="str">
        <f>+Company_P</f>
        <v>Total_P060_Company</v>
      </c>
      <c r="M48" s="136" t="e">
        <f ca="1">F48</f>
        <v>#NAME?</v>
      </c>
      <c r="N48" s="86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</row>
    <row r="49" spans="1:34" ht="15" hidden="1" customHeight="1" thickBot="1" x14ac:dyDescent="0.25">
      <c r="D49" s="137" t="str">
        <f>IF($F$43="subgroup","X"," ")</f>
        <v xml:space="preserve"> </v>
      </c>
      <c r="E49" s="87" t="s">
        <v>241</v>
      </c>
      <c r="F49" s="89" t="s">
        <v>224</v>
      </c>
      <c r="G49" s="82" t="e">
        <f ca="1">_xll.DBRA(CompanyGroupingExt_V,M49,"local currency")</f>
        <v>#NAME?</v>
      </c>
      <c r="H49" s="82" t="str">
        <f>INDEX(SubgroupSelection,$V$1,2)</f>
        <v>CL CSOB SR</v>
      </c>
      <c r="I49" s="84" t="s">
        <v>9</v>
      </c>
      <c r="J49" s="84" t="s">
        <v>83</v>
      </c>
      <c r="K49" s="84" t="s">
        <v>71</v>
      </c>
      <c r="L49" s="85" t="str">
        <f>+Company_P</f>
        <v>Total_P060_Company</v>
      </c>
      <c r="M49" s="84" t="str">
        <f>+CompanyGrouping_P</f>
        <v>CP BEL</v>
      </c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</row>
    <row r="50" spans="1:34" ht="15" hidden="1" customHeight="1" thickBot="1" x14ac:dyDescent="0.25">
      <c r="D50" s="137" t="str">
        <f>IF($F$43="BU","X"," ")</f>
        <v>X</v>
      </c>
      <c r="E50" s="87" t="s">
        <v>242</v>
      </c>
      <c r="F50" s="89" t="s">
        <v>215</v>
      </c>
      <c r="G50" s="82" t="e">
        <f ca="1">_xll.DBRA(CompanyGroupingExt_V,M50,"local currency")</f>
        <v>#NAME?</v>
      </c>
      <c r="H50" s="82" t="str">
        <f>INDEX(BuSelection,$S$1,2)</f>
        <v>BA FIN</v>
      </c>
      <c r="I50" s="84" t="s">
        <v>8</v>
      </c>
      <c r="J50" s="84" t="s">
        <v>70</v>
      </c>
      <c r="K50" s="84" t="s">
        <v>71</v>
      </c>
      <c r="L50" s="85" t="str">
        <f>+Company_P</f>
        <v>Total_P060_Company</v>
      </c>
      <c r="M50" s="84" t="str">
        <f>+CompanyGrouping_P</f>
        <v>CP BEL</v>
      </c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</row>
    <row r="51" spans="1:34" ht="15" hidden="1" customHeight="1" thickBot="1" x14ac:dyDescent="0.25">
      <c r="D51" s="137" t="str">
        <f>IF($F$43="KBC","X"," ")</f>
        <v xml:space="preserve"> </v>
      </c>
      <c r="E51" s="87" t="s">
        <v>204</v>
      </c>
      <c r="F51" s="85" t="s">
        <v>305</v>
      </c>
      <c r="G51" s="82" t="str">
        <f>"EUR"</f>
        <v>EUR</v>
      </c>
      <c r="H51" s="82" t="str">
        <f>INDEX(BuSelection,$S$1,2)</f>
        <v>BA FIN</v>
      </c>
      <c r="I51" s="84" t="s">
        <v>8</v>
      </c>
      <c r="J51" s="84" t="s">
        <v>70</v>
      </c>
      <c r="K51" s="84" t="s">
        <v>71</v>
      </c>
      <c r="L51" s="85" t="s">
        <v>204</v>
      </c>
      <c r="M51" s="84" t="str">
        <f>+CompanyGrouping_P</f>
        <v>CP BEL</v>
      </c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</row>
    <row r="52" spans="1:34" hidden="1" x14ac:dyDescent="0.2">
      <c r="D52" s="74"/>
      <c r="E52" s="75"/>
      <c r="F52" s="80"/>
      <c r="G52" s="80"/>
      <c r="H52" s="80"/>
      <c r="I52" s="80"/>
      <c r="J52" s="80"/>
      <c r="K52" s="80"/>
      <c r="L52" s="80"/>
      <c r="M52" s="80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</row>
    <row r="53" spans="1:34" ht="15" hidden="1" customHeight="1" x14ac:dyDescent="0.25">
      <c r="D53" s="74"/>
      <c r="E53" s="96" t="s">
        <v>311</v>
      </c>
      <c r="F53" s="115" t="s">
        <v>4</v>
      </c>
      <c r="G53" s="116"/>
      <c r="H53" s="116"/>
      <c r="I53" s="116"/>
      <c r="J53" s="116"/>
      <c r="K53" s="116"/>
      <c r="L53" s="116"/>
      <c r="M53" s="116"/>
      <c r="N53" s="115"/>
      <c r="O53" s="75" t="s">
        <v>307</v>
      </c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</row>
    <row r="54" spans="1:34" ht="9" hidden="1" customHeight="1" thickBot="1" x14ac:dyDescent="0.25"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</row>
    <row r="55" spans="1:34" ht="15" hidden="1" customHeight="1" thickBot="1" x14ac:dyDescent="0.3">
      <c r="D55" s="74"/>
      <c r="E55" s="75"/>
      <c r="F55" s="150" t="s">
        <v>312</v>
      </c>
      <c r="G55" s="151"/>
      <c r="H55" s="151"/>
      <c r="I55" s="151"/>
      <c r="J55" s="151"/>
      <c r="K55" s="151"/>
      <c r="L55" s="151"/>
      <c r="M55" s="151"/>
      <c r="N55" s="152" t="s">
        <v>313</v>
      </c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</row>
    <row r="56" spans="1:34" ht="10.5" hidden="1" customHeight="1" thickBot="1" x14ac:dyDescent="0.25"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</row>
    <row r="57" spans="1:34" ht="15" hidden="1" customHeight="1" thickBot="1" x14ac:dyDescent="0.25">
      <c r="D57" s="74"/>
      <c r="E57" s="108" t="s">
        <v>322</v>
      </c>
      <c r="F57" s="143" t="s">
        <v>297</v>
      </c>
      <c r="G57" s="144"/>
      <c r="H57" s="144"/>
      <c r="I57" s="144"/>
      <c r="J57" s="144"/>
      <c r="K57" s="144"/>
      <c r="L57" s="144"/>
      <c r="M57" s="144"/>
      <c r="N57" s="143" t="s">
        <v>297</v>
      </c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</row>
    <row r="58" spans="1:34" ht="15" hidden="1" customHeight="1" outlineLevel="1" thickBot="1" x14ac:dyDescent="0.25">
      <c r="D58" s="74"/>
      <c r="E58" s="172" t="s">
        <v>309</v>
      </c>
      <c r="F58" s="173" t="str">
        <f>IF(QESRunInput_P="AC Clone",LEFT(QESRunInput_P,2),QESRunInput_P)</f>
        <v>QES16</v>
      </c>
      <c r="G58" s="173"/>
      <c r="H58" s="173"/>
      <c r="I58" s="173"/>
      <c r="J58" s="173"/>
      <c r="K58" s="173"/>
      <c r="L58" s="173"/>
      <c r="M58" s="173"/>
      <c r="N58" s="174" t="str">
        <f>IF(QESRunPrevInput_P="AC Clone",LEFT(QESRunPrevInput_P,2),QESRunPrevInput_P)</f>
        <v>QES16</v>
      </c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</row>
    <row r="59" spans="1:34" s="142" customFormat="1" ht="9.9499999999999993" hidden="1" customHeight="1" collapsed="1" thickBot="1" x14ac:dyDescent="0.25">
      <c r="A59" s="28"/>
      <c r="B59" s="28"/>
      <c r="C59" s="28"/>
      <c r="D59" s="141"/>
      <c r="E59" s="148"/>
      <c r="F59" s="140"/>
      <c r="G59" s="140"/>
      <c r="H59" s="140"/>
      <c r="I59" s="140"/>
      <c r="J59" s="140"/>
      <c r="K59" s="140"/>
      <c r="L59" s="140"/>
      <c r="M59" s="140"/>
      <c r="N59" s="14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</row>
    <row r="60" spans="1:34" ht="15" hidden="1" customHeight="1" thickBot="1" x14ac:dyDescent="0.25">
      <c r="D60" s="74"/>
      <c r="E60" s="108" t="s">
        <v>286</v>
      </c>
      <c r="F60" s="143" t="s">
        <v>290</v>
      </c>
      <c r="G60" s="144"/>
      <c r="H60" s="144"/>
      <c r="I60" s="144"/>
      <c r="J60" s="144"/>
      <c r="K60" s="144"/>
      <c r="L60" s="144"/>
      <c r="M60" s="144"/>
      <c r="N60" s="143" t="s">
        <v>290</v>
      </c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</row>
    <row r="61" spans="1:34" ht="9.9499999999999993" hidden="1" customHeight="1" thickBot="1" x14ac:dyDescent="0.25">
      <c r="D61" s="74"/>
      <c r="E61" s="148"/>
      <c r="F61" s="147"/>
      <c r="G61" s="145"/>
      <c r="H61" s="145"/>
      <c r="I61" s="145"/>
      <c r="J61" s="145"/>
      <c r="K61" s="145"/>
      <c r="L61" s="145"/>
      <c r="M61" s="145"/>
      <c r="N61" s="146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</row>
    <row r="62" spans="1:34" ht="15" hidden="1" customHeight="1" thickBot="1" x14ac:dyDescent="0.25">
      <c r="D62" s="74"/>
      <c r="E62" s="108" t="s">
        <v>298</v>
      </c>
      <c r="F62" s="143" t="s">
        <v>296</v>
      </c>
      <c r="G62" s="144"/>
      <c r="H62" s="144"/>
      <c r="I62" s="144"/>
      <c r="J62" s="144"/>
      <c r="K62" s="144"/>
      <c r="L62" s="144"/>
      <c r="M62" s="144"/>
      <c r="N62" s="143" t="s">
        <v>295</v>
      </c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</row>
    <row r="63" spans="1:34" ht="15" hidden="1" customHeight="1" thickBot="1" x14ac:dyDescent="0.25">
      <c r="D63" s="74"/>
      <c r="E63" s="75"/>
      <c r="F63" s="80"/>
      <c r="G63" s="80"/>
      <c r="H63" s="80"/>
      <c r="I63" s="80"/>
      <c r="J63" s="80"/>
      <c r="K63" s="80"/>
      <c r="L63" s="80"/>
      <c r="M63" s="80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</row>
    <row r="64" spans="1:34" ht="15" hidden="1" customHeight="1" thickBot="1" x14ac:dyDescent="0.25">
      <c r="D64" s="74"/>
      <c r="E64" s="75"/>
      <c r="F64" s="171" t="str">
        <f>VLOOKUP(QESRunInput_P,ServerCube,2)</f>
        <v>GRS:P060_GRS_Clone</v>
      </c>
      <c r="G64" s="169"/>
      <c r="H64" s="169"/>
      <c r="I64" s="169"/>
      <c r="J64" s="169"/>
      <c r="K64" s="169"/>
      <c r="L64" s="169"/>
      <c r="M64" s="169"/>
      <c r="N64" s="170" t="str">
        <f>VLOOKUP(QESRunPrevInput_P,ServerCube,2)</f>
        <v>GRS:P060_GRS_Clone</v>
      </c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</row>
    <row r="65" spans="4:34" ht="27" hidden="1" customHeight="1" x14ac:dyDescent="0.2">
      <c r="D65" s="74"/>
      <c r="E65" s="153"/>
      <c r="F65" s="153"/>
      <c r="G65" s="80"/>
      <c r="H65" s="80"/>
      <c r="I65" s="80"/>
      <c r="J65" s="80"/>
      <c r="K65" s="80"/>
      <c r="L65" s="80"/>
      <c r="M65" s="80"/>
      <c r="N65" s="80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</row>
    <row r="66" spans="4:34" ht="27" customHeight="1" x14ac:dyDescent="0.2">
      <c r="D66" s="74"/>
      <c r="E66" s="153"/>
      <c r="F66" s="153"/>
      <c r="G66" s="80"/>
      <c r="H66" s="80"/>
      <c r="I66" s="80"/>
      <c r="J66" s="80"/>
      <c r="K66" s="80"/>
      <c r="L66" s="80"/>
      <c r="M66" s="80"/>
      <c r="N66" s="80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</row>
    <row r="67" spans="4:34" ht="15" customHeight="1" x14ac:dyDescent="0.25">
      <c r="D67" s="74"/>
      <c r="E67" s="96" t="s">
        <v>314</v>
      </c>
      <c r="F67" s="115"/>
      <c r="G67" s="116"/>
      <c r="H67" s="116"/>
      <c r="I67" s="116"/>
      <c r="J67" s="116"/>
      <c r="K67" s="116"/>
      <c r="L67" s="116"/>
      <c r="M67" s="80"/>
      <c r="N67" s="80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</row>
    <row r="68" spans="4:34" ht="7.5" customHeight="1" thickBot="1" x14ac:dyDescent="0.25">
      <c r="D68" s="74"/>
      <c r="E68" s="74"/>
      <c r="F68" s="74"/>
      <c r="G68" s="80"/>
      <c r="H68" s="80"/>
      <c r="I68" s="80"/>
      <c r="J68" s="80"/>
      <c r="K68" s="80"/>
      <c r="L68" s="80"/>
      <c r="M68" s="80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</row>
    <row r="69" spans="4:34" ht="15" customHeight="1" thickBot="1" x14ac:dyDescent="0.25">
      <c r="D69" s="128"/>
      <c r="E69" s="108" t="s">
        <v>306</v>
      </c>
      <c r="F69" s="138">
        <v>201703</v>
      </c>
      <c r="G69" s="113"/>
      <c r="H69" s="113"/>
      <c r="I69" s="113"/>
      <c r="J69" s="113"/>
      <c r="K69" s="113"/>
      <c r="L69" s="113"/>
      <c r="M69" s="113"/>
      <c r="N69" s="112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</row>
    <row r="70" spans="4:34" x14ac:dyDescent="0.2">
      <c r="D70" s="130"/>
      <c r="E70" s="112"/>
      <c r="F70" s="129"/>
      <c r="G70" s="113"/>
      <c r="H70" s="113"/>
      <c r="I70" s="113"/>
      <c r="J70" s="113"/>
      <c r="K70" s="113"/>
      <c r="L70" s="113"/>
      <c r="M70" s="113"/>
      <c r="N70" s="129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</row>
    <row r="71" spans="4:34" x14ac:dyDescent="0.2">
      <c r="D71" s="131"/>
      <c r="E71" s="132"/>
      <c r="F71" s="133"/>
      <c r="G71" s="133"/>
      <c r="H71" s="133"/>
      <c r="I71" s="133"/>
      <c r="J71" s="133"/>
      <c r="K71" s="133"/>
      <c r="L71" s="133"/>
      <c r="M71" s="133"/>
      <c r="N71" s="132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</row>
    <row r="72" spans="4:34" ht="15.75" x14ac:dyDescent="0.25">
      <c r="D72" s="74"/>
      <c r="E72" s="175"/>
      <c r="F72" s="80"/>
      <c r="G72" s="80"/>
      <c r="H72" s="80"/>
      <c r="I72" s="80"/>
      <c r="J72" s="80"/>
      <c r="K72" s="80"/>
      <c r="L72" s="80"/>
      <c r="M72" s="80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</row>
    <row r="73" spans="4:34" x14ac:dyDescent="0.2">
      <c r="D73" s="74"/>
      <c r="E73" s="75"/>
      <c r="F73" s="80"/>
      <c r="G73" s="80"/>
      <c r="H73" s="80"/>
      <c r="I73" s="80"/>
      <c r="J73" s="80"/>
      <c r="K73" s="80"/>
      <c r="L73" s="80"/>
      <c r="M73" s="80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</row>
    <row r="74" spans="4:34" x14ac:dyDescent="0.2">
      <c r="D74" s="74"/>
      <c r="E74" s="75"/>
      <c r="F74" s="80"/>
      <c r="G74" s="80"/>
      <c r="H74" s="80"/>
      <c r="I74" s="80"/>
      <c r="J74" s="80"/>
      <c r="K74" s="80"/>
      <c r="L74" s="80"/>
      <c r="M74" s="80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</row>
    <row r="75" spans="4:34" x14ac:dyDescent="0.2">
      <c r="D75" s="74"/>
      <c r="E75" s="75"/>
      <c r="F75" s="80"/>
      <c r="G75" s="80"/>
      <c r="H75" s="80"/>
      <c r="I75" s="80"/>
      <c r="J75" s="80"/>
      <c r="K75" s="80"/>
      <c r="L75" s="80"/>
      <c r="M75" s="80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</row>
    <row r="76" spans="4:34" x14ac:dyDescent="0.2">
      <c r="D76" s="74"/>
      <c r="E76" s="75"/>
      <c r="F76" s="80"/>
      <c r="G76" s="80"/>
      <c r="H76" s="80"/>
      <c r="I76" s="80"/>
      <c r="J76" s="80"/>
      <c r="K76" s="80"/>
      <c r="L76" s="80"/>
      <c r="M76" s="80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</row>
    <row r="77" spans="4:34" x14ac:dyDescent="0.2">
      <c r="D77" s="74"/>
      <c r="E77" s="75"/>
      <c r="F77" s="80"/>
      <c r="G77" s="80"/>
      <c r="H77" s="80"/>
      <c r="I77" s="80"/>
      <c r="J77" s="80"/>
      <c r="K77" s="80"/>
      <c r="L77" s="80"/>
      <c r="M77" s="80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</row>
    <row r="78" spans="4:34" x14ac:dyDescent="0.2">
      <c r="D78" s="74"/>
      <c r="E78" s="75"/>
      <c r="F78" s="80"/>
      <c r="G78" s="80"/>
      <c r="H78" s="80"/>
      <c r="I78" s="80"/>
      <c r="J78" s="80"/>
      <c r="K78" s="80"/>
      <c r="L78" s="80"/>
      <c r="M78" s="80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</row>
    <row r="79" spans="4:34" x14ac:dyDescent="0.2">
      <c r="D79" s="74"/>
      <c r="E79" s="75"/>
      <c r="F79" s="80"/>
      <c r="G79" s="80"/>
      <c r="H79" s="80"/>
      <c r="I79" s="80"/>
      <c r="J79" s="80"/>
      <c r="K79" s="80"/>
      <c r="L79" s="80"/>
      <c r="M79" s="80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</row>
    <row r="80" spans="4:34" x14ac:dyDescent="0.2">
      <c r="D80" s="74"/>
      <c r="E80" s="75"/>
      <c r="F80" s="80"/>
      <c r="G80" s="80"/>
      <c r="H80" s="80"/>
      <c r="I80" s="80"/>
      <c r="J80" s="80"/>
      <c r="K80" s="80"/>
      <c r="L80" s="80"/>
      <c r="M80" s="80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</row>
    <row r="81" spans="4:34" x14ac:dyDescent="0.2">
      <c r="D81" s="74"/>
      <c r="E81" s="75"/>
      <c r="F81" s="80"/>
      <c r="G81" s="80"/>
      <c r="H81" s="80"/>
      <c r="I81" s="80"/>
      <c r="J81" s="80"/>
      <c r="K81" s="80"/>
      <c r="L81" s="80"/>
      <c r="M81" s="80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</row>
    <row r="82" spans="4:34" x14ac:dyDescent="0.2">
      <c r="D82" s="74"/>
      <c r="E82" s="75"/>
      <c r="F82" s="80"/>
      <c r="G82" s="80"/>
      <c r="H82" s="80"/>
      <c r="I82" s="80"/>
      <c r="J82" s="80"/>
      <c r="K82" s="80"/>
      <c r="L82" s="80"/>
      <c r="M82" s="80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</row>
    <row r="83" spans="4:34" x14ac:dyDescent="0.2">
      <c r="D83" s="74"/>
      <c r="E83" s="75"/>
      <c r="F83" s="80"/>
      <c r="G83" s="80"/>
      <c r="H83" s="80"/>
      <c r="I83" s="80"/>
      <c r="J83" s="80"/>
      <c r="K83" s="80"/>
      <c r="L83" s="80"/>
      <c r="M83" s="80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</row>
    <row r="84" spans="4:34" x14ac:dyDescent="0.2">
      <c r="D84" s="74"/>
      <c r="E84" s="75"/>
      <c r="F84" s="80"/>
      <c r="G84" s="80"/>
      <c r="H84" s="80"/>
      <c r="I84" s="80"/>
      <c r="J84" s="80"/>
      <c r="K84" s="80"/>
      <c r="L84" s="80"/>
      <c r="M84" s="80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</row>
    <row r="85" spans="4:34" x14ac:dyDescent="0.2">
      <c r="D85" s="74"/>
      <c r="E85" s="75"/>
      <c r="F85" s="80"/>
      <c r="G85" s="80"/>
      <c r="H85" s="80"/>
      <c r="I85" s="80"/>
      <c r="J85" s="80"/>
      <c r="K85" s="80"/>
      <c r="L85" s="80"/>
      <c r="M85" s="80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</row>
    <row r="86" spans="4:34" x14ac:dyDescent="0.2">
      <c r="D86" s="74"/>
      <c r="E86" s="75"/>
      <c r="F86" s="80"/>
      <c r="G86" s="80"/>
      <c r="H86" s="80"/>
      <c r="I86" s="80"/>
      <c r="J86" s="80"/>
      <c r="K86" s="80"/>
      <c r="L86" s="80"/>
      <c r="M86" s="80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</row>
  </sheetData>
  <sheetProtection selectLockedCells="1" selectUnlockedCells="1"/>
  <conditionalFormatting sqref="D49:F50 H49:M50 D48:M48">
    <cfRule type="expression" dxfId="2" priority="3">
      <formula>$D48="X"</formula>
    </cfRule>
  </conditionalFormatting>
  <conditionalFormatting sqref="D51:F51 H51:M51">
    <cfRule type="expression" dxfId="1" priority="2">
      <formula>$D51="X"</formula>
    </cfRule>
  </conditionalFormatting>
  <conditionalFormatting sqref="G49:G51">
    <cfRule type="expression" dxfId="0" priority="1">
      <formula>$D49="X"</formula>
    </cfRule>
  </conditionalFormatting>
  <dataValidations count="12">
    <dataValidation type="list" allowBlank="1" showInputMessage="1" showErrorMessage="1" error="Please select value from list" sqref="F45">
      <formula1>UnitsText_List</formula1>
    </dataValidation>
    <dataValidation type="list" allowBlank="1" showInputMessage="1" showErrorMessage="1" error="Please select value from list" sqref="F37:M37">
      <formula1>Measures_List</formula1>
    </dataValidation>
    <dataValidation type="list" allowBlank="1" showInputMessage="1" showErrorMessage="1" error="Please select value from list" sqref="F4:M5">
      <formula1>TrueFalse_List</formula1>
    </dataValidation>
    <dataValidation type="list" allowBlank="1" showInputMessage="1" showErrorMessage="1" error="Please select value from list" sqref="F8:M8">
      <formula1>PeriodScopes_List</formula1>
    </dataValidation>
    <dataValidation type="list" allowBlank="1" showInputMessage="1" showErrorMessage="1" sqref="F43">
      <formula1>$O$1:$O$4</formula1>
    </dataValidation>
    <dataValidation type="list" allowBlank="1" showInputMessage="1" showErrorMessage="1" sqref="F49">
      <formula1>$T$1:$T$10</formula1>
    </dataValidation>
    <dataValidation type="list" allowBlank="1" showInputMessage="1" showErrorMessage="1" sqref="F50">
      <formula1>$Q$1:$Q$13</formula1>
    </dataValidation>
    <dataValidation type="list" allowBlank="1" showInputMessage="1" showErrorMessage="1" sqref="F62 N62">
      <formula1>$AJ$1:$AJ$7</formula1>
    </dataValidation>
    <dataValidation type="list" allowBlank="1" showInputMessage="1" showErrorMessage="1" sqref="F60 N60">
      <formula1>$Q$16:$Q$20</formula1>
    </dataValidation>
    <dataValidation type="list" allowBlank="1" showInputMessage="1" showErrorMessage="1" sqref="N3">
      <formula1>$AF$2:$AF$3</formula1>
    </dataValidation>
    <dataValidation type="list" allowBlank="1" showInputMessage="1" showErrorMessage="1" sqref="F44">
      <formula1>$Z$1:$Z$2</formula1>
    </dataValidation>
    <dataValidation type="list" allowBlank="1" showInputMessage="1" showErrorMessage="1" sqref="F57 N57">
      <formula1>$AH$1:$AH$9</formula1>
    </dataValidation>
  </dataValidations>
  <pageMargins left="0.70866141732283472" right="0.70866141732283472" top="0.74803149606299213" bottom="0.74803149606299213" header="0.31496062992125984" footer="0.31496062992125984"/>
  <pageSetup paperSize="8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ocalLists"/>
  <dimension ref="A1:S150"/>
  <sheetViews>
    <sheetView topLeftCell="A46" workbookViewId="0">
      <selection activeCell="G57" sqref="G57"/>
    </sheetView>
  </sheetViews>
  <sheetFormatPr defaultColWidth="24.5703125" defaultRowHeight="12.75" x14ac:dyDescent="0.2"/>
  <cols>
    <col min="1" max="1" width="20.42578125" style="26" customWidth="1"/>
    <col min="2" max="2" width="22" style="26" customWidth="1"/>
    <col min="3" max="3" width="17.140625" style="26" customWidth="1"/>
    <col min="4" max="4" width="18.5703125" style="26" customWidth="1"/>
    <col min="5" max="5" width="19.85546875" style="26" customWidth="1"/>
    <col min="6" max="6" width="32.7109375" style="26" customWidth="1"/>
    <col min="7" max="7" width="43.28515625" style="26" customWidth="1"/>
    <col min="8" max="8" width="19.140625" style="26" bestFit="1" customWidth="1"/>
    <col min="9" max="9" width="31.85546875" style="22" customWidth="1"/>
    <col min="10" max="10" width="23.28515625" style="22" bestFit="1" customWidth="1"/>
    <col min="11" max="11" width="27.140625" style="26" bestFit="1" customWidth="1"/>
    <col min="12" max="12" width="18.42578125" style="26" bestFit="1" customWidth="1"/>
    <col min="13" max="13" width="15.85546875" style="16" bestFit="1" customWidth="1"/>
    <col min="14" max="14" width="24.5703125" style="26"/>
    <col min="15" max="15" width="31.7109375" style="26" customWidth="1"/>
    <col min="16" max="16384" width="24.5703125" style="26"/>
  </cols>
  <sheetData>
    <row r="1" spans="1:19" x14ac:dyDescent="0.2">
      <c r="A1" s="37" t="s">
        <v>46</v>
      </c>
      <c r="B1" s="37" t="s">
        <v>76</v>
      </c>
      <c r="C1" s="37" t="s">
        <v>47</v>
      </c>
      <c r="D1" s="37" t="s">
        <v>48</v>
      </c>
      <c r="E1" s="37" t="s">
        <v>108</v>
      </c>
      <c r="F1" s="37" t="s">
        <v>109</v>
      </c>
      <c r="G1" s="37" t="s">
        <v>110</v>
      </c>
      <c r="H1" s="37" t="s">
        <v>111</v>
      </c>
      <c r="I1" s="37" t="s">
        <v>205</v>
      </c>
      <c r="J1" s="37" t="s">
        <v>112</v>
      </c>
      <c r="K1" s="37" t="s">
        <v>113</v>
      </c>
      <c r="L1" s="37" t="s">
        <v>114</v>
      </c>
      <c r="M1" s="38" t="s">
        <v>115</v>
      </c>
      <c r="N1" s="21" t="s">
        <v>49</v>
      </c>
      <c r="O1" s="21" t="s">
        <v>77</v>
      </c>
      <c r="P1" s="41" t="s">
        <v>211</v>
      </c>
      <c r="Q1" s="41" t="s">
        <v>212</v>
      </c>
      <c r="R1" s="41" t="s">
        <v>213</v>
      </c>
      <c r="S1" s="41" t="s">
        <v>214</v>
      </c>
    </row>
    <row r="2" spans="1:19" x14ac:dyDescent="0.2">
      <c r="A2" s="26" t="s">
        <v>34</v>
      </c>
      <c r="B2" s="22" t="e">
        <f ca="1">_xll.DFRST(MeasureExt_V)</f>
        <v>#NAME?</v>
      </c>
      <c r="C2" s="22" t="s">
        <v>44</v>
      </c>
      <c r="D2" s="6">
        <v>1</v>
      </c>
      <c r="E2" s="25" t="b">
        <v>1</v>
      </c>
      <c r="F2" s="26" t="s">
        <v>98</v>
      </c>
      <c r="G2" s="34" t="s">
        <v>40</v>
      </c>
      <c r="H2" s="26" t="s">
        <v>78</v>
      </c>
      <c r="I2" s="26" t="s">
        <v>9</v>
      </c>
      <c r="J2" s="26" t="s">
        <v>70</v>
      </c>
      <c r="K2" s="26" t="s">
        <v>79</v>
      </c>
      <c r="L2" s="26" t="s">
        <v>51</v>
      </c>
      <c r="M2" s="16" t="s">
        <v>67</v>
      </c>
      <c r="N2" s="27" t="s">
        <v>136</v>
      </c>
      <c r="O2" s="27" t="s">
        <v>100</v>
      </c>
      <c r="P2" s="39" t="s">
        <v>98</v>
      </c>
      <c r="Q2" s="39" t="s">
        <v>98</v>
      </c>
      <c r="R2" s="39" t="s">
        <v>98</v>
      </c>
      <c r="S2" s="39" t="s">
        <v>98</v>
      </c>
    </row>
    <row r="3" spans="1:19" x14ac:dyDescent="0.2">
      <c r="A3" s="22" t="s">
        <v>18</v>
      </c>
      <c r="B3" s="26" t="s">
        <v>117</v>
      </c>
      <c r="C3" s="26" t="s">
        <v>6</v>
      </c>
      <c r="D3" s="6">
        <v>1000</v>
      </c>
      <c r="E3" s="25" t="b">
        <v>0</v>
      </c>
      <c r="F3" s="25" t="s">
        <v>118</v>
      </c>
      <c r="G3" s="34" t="s">
        <v>41</v>
      </c>
      <c r="H3" s="22" t="e">
        <f ca="1">_xll.ELCOMP(Dim3Ext_V,"GEO Total",1)</f>
        <v>#NAME?</v>
      </c>
      <c r="I3" s="26" t="s">
        <v>8</v>
      </c>
      <c r="J3" s="26" t="s">
        <v>80</v>
      </c>
      <c r="K3" s="26" t="s">
        <v>71</v>
      </c>
      <c r="L3" s="22"/>
      <c r="M3" s="16" t="s">
        <v>66</v>
      </c>
      <c r="N3" s="27" t="s">
        <v>100</v>
      </c>
      <c r="O3" s="32" t="s">
        <v>136</v>
      </c>
      <c r="P3" s="39" t="s">
        <v>204</v>
      </c>
      <c r="Q3" s="39" t="s">
        <v>123</v>
      </c>
      <c r="R3" s="40" t="s">
        <v>118</v>
      </c>
      <c r="S3" s="40" t="s">
        <v>118</v>
      </c>
    </row>
    <row r="4" spans="1:19" x14ac:dyDescent="0.2">
      <c r="A4" s="26" t="s">
        <v>35</v>
      </c>
      <c r="B4" s="26" t="s">
        <v>120</v>
      </c>
      <c r="C4" s="26" t="s">
        <v>45</v>
      </c>
      <c r="D4" s="6">
        <v>1000000</v>
      </c>
      <c r="F4" s="26" t="s">
        <v>121</v>
      </c>
      <c r="G4" s="34" t="s">
        <v>153</v>
      </c>
      <c r="H4" s="22" t="e">
        <f ca="1">_xll.ELCOMP(Dim3Ext_V,"GEO Total",2)</f>
        <v>#NAME?</v>
      </c>
      <c r="I4" s="26" t="s">
        <v>33</v>
      </c>
      <c r="J4" s="26" t="s">
        <v>81</v>
      </c>
      <c r="M4" s="16" t="s">
        <v>65</v>
      </c>
      <c r="P4" s="39"/>
      <c r="Q4" s="39" t="s">
        <v>129</v>
      </c>
      <c r="R4" s="39" t="s">
        <v>121</v>
      </c>
      <c r="S4" s="39" t="s">
        <v>121</v>
      </c>
    </row>
    <row r="5" spans="1:19" x14ac:dyDescent="0.2">
      <c r="F5" s="26" t="s">
        <v>123</v>
      </c>
      <c r="G5" s="34" t="s">
        <v>154</v>
      </c>
      <c r="H5" s="22" t="e">
        <f ca="1">_xll.ELCOMP(Dim3Ext_V,"GEO Total",3)</f>
        <v>#NAME?</v>
      </c>
      <c r="I5" s="26" t="s">
        <v>82</v>
      </c>
      <c r="J5" s="26" t="s">
        <v>83</v>
      </c>
      <c r="M5" s="16" t="s">
        <v>64</v>
      </c>
      <c r="P5" s="39"/>
      <c r="Q5" s="39"/>
      <c r="R5" s="39" t="s">
        <v>125</v>
      </c>
      <c r="S5" s="39" t="s">
        <v>123</v>
      </c>
    </row>
    <row r="6" spans="1:19" x14ac:dyDescent="0.2">
      <c r="F6" s="26" t="s">
        <v>125</v>
      </c>
      <c r="G6" s="34" t="s">
        <v>155</v>
      </c>
      <c r="H6" s="22" t="e">
        <f ca="1">_xll.ELCOMP(Dim3Ext_V,"GEO Total",4)</f>
        <v>#NAME?</v>
      </c>
      <c r="I6" s="26"/>
      <c r="J6" s="26" t="s">
        <v>84</v>
      </c>
      <c r="M6" s="16" t="s">
        <v>63</v>
      </c>
      <c r="P6" s="39"/>
      <c r="Q6" s="39"/>
      <c r="R6" s="39" t="s">
        <v>126</v>
      </c>
      <c r="S6" s="39" t="s">
        <v>125</v>
      </c>
    </row>
    <row r="7" spans="1:19" x14ac:dyDescent="0.2">
      <c r="F7" s="26" t="s">
        <v>126</v>
      </c>
      <c r="G7" s="34" t="s">
        <v>156</v>
      </c>
      <c r="H7" s="22" t="e">
        <f ca="1">_xll.ELCOMP(Dim3Ext_V,"GEO Total",5)</f>
        <v>#NAME?</v>
      </c>
      <c r="I7" s="26"/>
      <c r="J7" s="26" t="s">
        <v>85</v>
      </c>
      <c r="M7" s="16" t="s">
        <v>62</v>
      </c>
      <c r="P7" s="39"/>
      <c r="Q7" s="39"/>
      <c r="R7" s="39" t="s">
        <v>127</v>
      </c>
      <c r="S7" s="39" t="s">
        <v>126</v>
      </c>
    </row>
    <row r="8" spans="1:19" x14ac:dyDescent="0.2">
      <c r="F8" s="26" t="s">
        <v>127</v>
      </c>
      <c r="G8" s="34" t="s">
        <v>157</v>
      </c>
      <c r="H8" s="22" t="e">
        <f ca="1">_xll.ELCOMP(Dim3Ext_V,"GEO Total",6)</f>
        <v>#NAME?</v>
      </c>
      <c r="I8" s="26"/>
      <c r="J8" s="26" t="s">
        <v>86</v>
      </c>
      <c r="M8" s="16" t="s">
        <v>61</v>
      </c>
      <c r="P8" s="39"/>
      <c r="Q8" s="39"/>
      <c r="R8" s="39" t="s">
        <v>128</v>
      </c>
      <c r="S8" s="39" t="s">
        <v>127</v>
      </c>
    </row>
    <row r="9" spans="1:19" x14ac:dyDescent="0.2">
      <c r="F9" s="26" t="s">
        <v>128</v>
      </c>
      <c r="G9" s="34" t="s">
        <v>158</v>
      </c>
      <c r="H9" s="22" t="e">
        <f ca="1">_xll.ELCOMP(Dim3Ext_V,"GEO Total",7)</f>
        <v>#NAME?</v>
      </c>
      <c r="I9" s="26"/>
      <c r="J9" s="26"/>
      <c r="M9" s="16" t="s">
        <v>60</v>
      </c>
      <c r="P9" s="39"/>
      <c r="Q9" s="39"/>
      <c r="R9" s="39" t="s">
        <v>130</v>
      </c>
      <c r="S9" s="39" t="s">
        <v>128</v>
      </c>
    </row>
    <row r="10" spans="1:19" x14ac:dyDescent="0.2">
      <c r="F10" s="26" t="s">
        <v>129</v>
      </c>
      <c r="G10" s="34" t="s">
        <v>159</v>
      </c>
      <c r="I10" s="26"/>
      <c r="J10" s="26"/>
      <c r="M10" s="16" t="s">
        <v>59</v>
      </c>
      <c r="P10" s="39"/>
      <c r="Q10" s="39"/>
      <c r="R10" s="39" t="s">
        <v>131</v>
      </c>
      <c r="S10" s="39" t="s">
        <v>129</v>
      </c>
    </row>
    <row r="11" spans="1:19" x14ac:dyDescent="0.2">
      <c r="F11" s="26" t="s">
        <v>130</v>
      </c>
      <c r="G11" s="34" t="s">
        <v>160</v>
      </c>
      <c r="I11" s="26"/>
      <c r="J11" s="26"/>
      <c r="M11" s="16" t="s">
        <v>58</v>
      </c>
      <c r="P11" s="39"/>
      <c r="Q11" s="39"/>
      <c r="R11" s="39" t="s">
        <v>132</v>
      </c>
      <c r="S11" s="39" t="s">
        <v>130</v>
      </c>
    </row>
    <row r="12" spans="1:19" x14ac:dyDescent="0.2">
      <c r="F12" s="26" t="s">
        <v>131</v>
      </c>
      <c r="G12" s="34" t="s">
        <v>42</v>
      </c>
      <c r="I12" s="26"/>
      <c r="J12" s="26"/>
      <c r="M12" s="16" t="s">
        <v>57</v>
      </c>
      <c r="P12" s="39"/>
      <c r="Q12" s="39"/>
      <c r="R12" s="39" t="s">
        <v>133</v>
      </c>
      <c r="S12" s="39" t="s">
        <v>131</v>
      </c>
    </row>
    <row r="13" spans="1:19" x14ac:dyDescent="0.2">
      <c r="F13" s="26" t="s">
        <v>132</v>
      </c>
      <c r="G13" s="34" t="s">
        <v>161</v>
      </c>
      <c r="I13" s="26"/>
      <c r="J13" s="26"/>
      <c r="M13" s="16" t="s">
        <v>56</v>
      </c>
      <c r="P13" s="39"/>
      <c r="Q13" s="39"/>
      <c r="R13" s="39" t="s">
        <v>134</v>
      </c>
      <c r="S13" s="39" t="s">
        <v>204</v>
      </c>
    </row>
    <row r="14" spans="1:19" x14ac:dyDescent="0.2">
      <c r="F14" s="26" t="s">
        <v>133</v>
      </c>
      <c r="G14" s="34" t="s">
        <v>162</v>
      </c>
      <c r="I14" s="26"/>
      <c r="J14" s="26"/>
      <c r="M14" s="16" t="s">
        <v>55</v>
      </c>
      <c r="P14" s="39"/>
      <c r="Q14" s="39"/>
      <c r="R14" s="39" t="s">
        <v>135</v>
      </c>
      <c r="S14" s="39" t="s">
        <v>132</v>
      </c>
    </row>
    <row r="15" spans="1:19" x14ac:dyDescent="0.2">
      <c r="F15" s="26" t="s">
        <v>134</v>
      </c>
      <c r="G15" s="34" t="s">
        <v>163</v>
      </c>
      <c r="I15" s="26"/>
      <c r="J15" s="26"/>
      <c r="M15" s="16" t="s">
        <v>54</v>
      </c>
      <c r="P15" s="39"/>
      <c r="Q15" s="39"/>
      <c r="R15" s="39"/>
      <c r="S15" s="39" t="s">
        <v>133</v>
      </c>
    </row>
    <row r="16" spans="1:19" x14ac:dyDescent="0.2">
      <c r="F16" s="26" t="s">
        <v>135</v>
      </c>
      <c r="G16" s="34" t="s">
        <v>164</v>
      </c>
      <c r="I16" s="26"/>
      <c r="J16" s="26"/>
      <c r="M16" s="16" t="s">
        <v>53</v>
      </c>
      <c r="P16" s="39"/>
      <c r="Q16" s="39"/>
      <c r="R16" s="39"/>
      <c r="S16" s="39" t="s">
        <v>134</v>
      </c>
    </row>
    <row r="17" spans="6:19" x14ac:dyDescent="0.2">
      <c r="F17" s="35" t="s">
        <v>204</v>
      </c>
      <c r="G17" s="34" t="s">
        <v>165</v>
      </c>
      <c r="I17" s="26"/>
      <c r="J17" s="26"/>
      <c r="M17" s="16" t="s">
        <v>52</v>
      </c>
      <c r="P17" s="39"/>
      <c r="Q17" s="39"/>
      <c r="R17" s="39"/>
      <c r="S17" s="39" t="s">
        <v>135</v>
      </c>
    </row>
    <row r="18" spans="6:19" x14ac:dyDescent="0.2">
      <c r="G18" s="34" t="s">
        <v>166</v>
      </c>
      <c r="I18" s="26"/>
      <c r="J18" s="26"/>
      <c r="M18" s="16" t="s">
        <v>50</v>
      </c>
    </row>
    <row r="19" spans="6:19" x14ac:dyDescent="0.2">
      <c r="G19" s="34" t="s">
        <v>167</v>
      </c>
      <c r="I19" s="26"/>
      <c r="J19" s="26"/>
      <c r="M19" s="16" t="s">
        <v>124</v>
      </c>
    </row>
    <row r="20" spans="6:19" x14ac:dyDescent="0.2">
      <c r="G20" s="34" t="s">
        <v>168</v>
      </c>
      <c r="I20" s="26"/>
      <c r="J20" s="26"/>
      <c r="M20" s="16" t="s">
        <v>122</v>
      </c>
    </row>
    <row r="21" spans="6:19" x14ac:dyDescent="0.2">
      <c r="G21" s="34" t="s">
        <v>169</v>
      </c>
      <c r="I21" s="26"/>
      <c r="J21" s="26"/>
      <c r="M21" s="16" t="s">
        <v>119</v>
      </c>
    </row>
    <row r="22" spans="6:19" x14ac:dyDescent="0.2">
      <c r="G22" s="34" t="s">
        <v>170</v>
      </c>
      <c r="I22" s="26"/>
      <c r="J22" s="26"/>
      <c r="M22" s="16" t="s">
        <v>116</v>
      </c>
    </row>
    <row r="23" spans="6:19" x14ac:dyDescent="0.2">
      <c r="G23" s="34" t="s">
        <v>171</v>
      </c>
      <c r="I23" s="26"/>
      <c r="J23" s="26"/>
      <c r="M23" s="16" t="s">
        <v>137</v>
      </c>
    </row>
    <row r="24" spans="6:19" x14ac:dyDescent="0.2">
      <c r="G24" s="34" t="s">
        <v>172</v>
      </c>
      <c r="I24" s="26"/>
      <c r="J24" s="26"/>
      <c r="M24" s="16" t="s">
        <v>138</v>
      </c>
    </row>
    <row r="25" spans="6:19" ht="12" customHeight="1" x14ac:dyDescent="0.2">
      <c r="G25" s="34" t="s">
        <v>173</v>
      </c>
      <c r="I25" s="26"/>
      <c r="J25" s="26"/>
      <c r="M25" s="16" t="s">
        <v>139</v>
      </c>
    </row>
    <row r="26" spans="6:19" x14ac:dyDescent="0.2">
      <c r="G26" s="34" t="s">
        <v>174</v>
      </c>
      <c r="I26" s="26"/>
      <c r="J26" s="26"/>
      <c r="M26" s="16" t="s">
        <v>140</v>
      </c>
    </row>
    <row r="27" spans="6:19" x14ac:dyDescent="0.2">
      <c r="G27" s="34" t="s">
        <v>175</v>
      </c>
      <c r="I27" s="26"/>
      <c r="J27" s="26"/>
      <c r="M27" s="16" t="s">
        <v>141</v>
      </c>
    </row>
    <row r="28" spans="6:19" x14ac:dyDescent="0.2">
      <c r="G28" s="34" t="s">
        <v>176</v>
      </c>
      <c r="I28" s="26"/>
      <c r="J28" s="26"/>
      <c r="M28" s="16" t="s">
        <v>142</v>
      </c>
    </row>
    <row r="29" spans="6:19" x14ac:dyDescent="0.2">
      <c r="G29" s="34" t="s">
        <v>177</v>
      </c>
      <c r="I29" s="26"/>
      <c r="J29" s="26"/>
      <c r="M29" s="16" t="s">
        <v>143</v>
      </c>
    </row>
    <row r="30" spans="6:19" x14ac:dyDescent="0.2">
      <c r="F30" s="32"/>
      <c r="G30" s="34" t="s">
        <v>178</v>
      </c>
      <c r="I30" s="26"/>
      <c r="J30" s="26"/>
      <c r="M30" s="16" t="s">
        <v>144</v>
      </c>
    </row>
    <row r="31" spans="6:19" x14ac:dyDescent="0.2">
      <c r="F31" s="32"/>
      <c r="G31" s="34" t="s">
        <v>179</v>
      </c>
      <c r="I31" s="26"/>
      <c r="J31" s="26"/>
      <c r="M31" s="16" t="s">
        <v>145</v>
      </c>
    </row>
    <row r="32" spans="6:19" x14ac:dyDescent="0.2">
      <c r="F32" s="32"/>
      <c r="G32" s="34" t="s">
        <v>180</v>
      </c>
      <c r="I32" s="26"/>
      <c r="J32" s="26"/>
      <c r="M32" s="16" t="s">
        <v>146</v>
      </c>
    </row>
    <row r="33" spans="6:13" x14ac:dyDescent="0.2">
      <c r="F33" s="32"/>
      <c r="G33" s="34" t="s">
        <v>181</v>
      </c>
      <c r="I33" s="26"/>
      <c r="J33" s="26"/>
      <c r="M33" s="16" t="s">
        <v>147</v>
      </c>
    </row>
    <row r="34" spans="6:13" x14ac:dyDescent="0.2">
      <c r="F34" s="32"/>
      <c r="G34" s="34" t="s">
        <v>182</v>
      </c>
      <c r="I34" s="26"/>
      <c r="J34" s="26"/>
      <c r="M34" s="16" t="s">
        <v>148</v>
      </c>
    </row>
    <row r="35" spans="6:13" x14ac:dyDescent="0.2">
      <c r="F35" s="32"/>
      <c r="G35" s="34" t="s">
        <v>183</v>
      </c>
      <c r="I35" s="26"/>
      <c r="J35" s="26"/>
      <c r="M35" s="16" t="s">
        <v>149</v>
      </c>
    </row>
    <row r="36" spans="6:13" x14ac:dyDescent="0.2">
      <c r="F36" s="32"/>
      <c r="G36" s="34" t="s">
        <v>184</v>
      </c>
      <c r="I36" s="26"/>
      <c r="J36" s="26"/>
      <c r="M36" s="16" t="s">
        <v>150</v>
      </c>
    </row>
    <row r="37" spans="6:13" x14ac:dyDescent="0.2">
      <c r="F37" s="32"/>
      <c r="G37" s="34" t="s">
        <v>185</v>
      </c>
      <c r="I37" s="26"/>
      <c r="J37" s="26"/>
      <c r="M37" s="16" t="s">
        <v>151</v>
      </c>
    </row>
    <row r="38" spans="6:13" x14ac:dyDescent="0.2">
      <c r="F38" s="32"/>
      <c r="G38" s="34" t="s">
        <v>186</v>
      </c>
      <c r="I38" s="26"/>
      <c r="J38" s="26"/>
      <c r="M38" s="16" t="s">
        <v>152</v>
      </c>
    </row>
    <row r="39" spans="6:13" x14ac:dyDescent="0.2">
      <c r="F39" s="32"/>
      <c r="G39" s="34" t="s">
        <v>187</v>
      </c>
      <c r="I39" s="26"/>
      <c r="J39" s="26"/>
    </row>
    <row r="40" spans="6:13" x14ac:dyDescent="0.2">
      <c r="F40" s="32"/>
      <c r="G40" s="34" t="s">
        <v>188</v>
      </c>
      <c r="I40" s="26"/>
      <c r="J40" s="26"/>
    </row>
    <row r="41" spans="6:13" x14ac:dyDescent="0.2">
      <c r="F41" s="32"/>
      <c r="G41" s="34" t="s">
        <v>189</v>
      </c>
      <c r="I41" s="26"/>
      <c r="J41" s="26"/>
    </row>
    <row r="42" spans="6:13" x14ac:dyDescent="0.2">
      <c r="F42" s="32"/>
      <c r="G42" s="34" t="s">
        <v>190</v>
      </c>
      <c r="I42" s="26"/>
      <c r="J42" s="26"/>
    </row>
    <row r="43" spans="6:13" x14ac:dyDescent="0.2">
      <c r="F43" s="32"/>
      <c r="G43" s="34" t="s">
        <v>191</v>
      </c>
      <c r="I43" s="26"/>
      <c r="J43" s="26"/>
    </row>
    <row r="44" spans="6:13" x14ac:dyDescent="0.2">
      <c r="F44" s="32"/>
      <c r="G44" s="34" t="s">
        <v>192</v>
      </c>
      <c r="I44" s="26"/>
      <c r="J44" s="26"/>
    </row>
    <row r="45" spans="6:13" x14ac:dyDescent="0.2">
      <c r="F45" s="32"/>
      <c r="G45" s="34" t="s">
        <v>193</v>
      </c>
      <c r="I45" s="26"/>
      <c r="J45" s="26"/>
    </row>
    <row r="46" spans="6:13" x14ac:dyDescent="0.2">
      <c r="F46" s="32"/>
      <c r="G46" s="34" t="s">
        <v>194</v>
      </c>
      <c r="I46" s="26"/>
      <c r="J46" s="26"/>
    </row>
    <row r="47" spans="6:13" x14ac:dyDescent="0.2">
      <c r="F47" s="32"/>
      <c r="G47" s="34" t="s">
        <v>195</v>
      </c>
      <c r="I47" s="26"/>
      <c r="J47" s="26"/>
    </row>
    <row r="48" spans="6:13" x14ac:dyDescent="0.2">
      <c r="F48" s="32"/>
      <c r="G48" s="34" t="s">
        <v>196</v>
      </c>
      <c r="I48" s="26"/>
      <c r="J48" s="26"/>
    </row>
    <row r="49" spans="6:10" x14ac:dyDescent="0.2">
      <c r="F49" s="32"/>
      <c r="G49" s="34" t="s">
        <v>197</v>
      </c>
      <c r="I49" s="26"/>
      <c r="J49" s="26"/>
    </row>
    <row r="50" spans="6:10" x14ac:dyDescent="0.2">
      <c r="F50" s="32"/>
      <c r="G50" s="34" t="s">
        <v>198</v>
      </c>
      <c r="I50" s="26"/>
      <c r="J50" s="26"/>
    </row>
    <row r="51" spans="6:10" x14ac:dyDescent="0.2">
      <c r="F51" s="32"/>
      <c r="G51" s="34" t="s">
        <v>199</v>
      </c>
      <c r="I51" s="26"/>
      <c r="J51" s="26"/>
    </row>
    <row r="52" spans="6:10" x14ac:dyDescent="0.2">
      <c r="F52" s="32"/>
      <c r="G52" s="34" t="s">
        <v>200</v>
      </c>
      <c r="I52" s="26"/>
      <c r="J52" s="26"/>
    </row>
    <row r="53" spans="6:10" x14ac:dyDescent="0.2">
      <c r="F53" s="32"/>
      <c r="G53" s="34" t="s">
        <v>201</v>
      </c>
      <c r="I53" s="26"/>
      <c r="J53" s="26"/>
    </row>
    <row r="54" spans="6:10" x14ac:dyDescent="0.2">
      <c r="F54" s="32"/>
      <c r="G54" s="34" t="s">
        <v>202</v>
      </c>
      <c r="I54" s="26"/>
      <c r="J54" s="26"/>
    </row>
    <row r="55" spans="6:10" x14ac:dyDescent="0.2">
      <c r="F55" s="32"/>
      <c r="G55" s="34" t="s">
        <v>203</v>
      </c>
      <c r="I55" s="26"/>
      <c r="J55" s="26"/>
    </row>
    <row r="56" spans="6:10" x14ac:dyDescent="0.2">
      <c r="F56" s="32"/>
      <c r="G56" s="42" t="s">
        <v>220</v>
      </c>
      <c r="I56" s="26"/>
      <c r="J56" s="26"/>
    </row>
    <row r="57" spans="6:10" x14ac:dyDescent="0.2">
      <c r="G57" s="32"/>
      <c r="I57" s="26"/>
      <c r="J57" s="26"/>
    </row>
    <row r="58" spans="6:10" x14ac:dyDescent="0.2">
      <c r="G58" s="32"/>
      <c r="I58" s="26"/>
      <c r="J58" s="26"/>
    </row>
    <row r="59" spans="6:10" x14ac:dyDescent="0.2">
      <c r="I59" s="26"/>
      <c r="J59" s="26"/>
    </row>
    <row r="60" spans="6:10" x14ac:dyDescent="0.2">
      <c r="G60" s="32"/>
      <c r="I60" s="26"/>
      <c r="J60" s="26"/>
    </row>
    <row r="61" spans="6:10" x14ac:dyDescent="0.2">
      <c r="I61" s="26"/>
      <c r="J61" s="26"/>
    </row>
    <row r="62" spans="6:10" x14ac:dyDescent="0.2">
      <c r="I62" s="26"/>
      <c r="J62" s="26"/>
    </row>
    <row r="63" spans="6:10" x14ac:dyDescent="0.2">
      <c r="G63" s="32"/>
      <c r="I63" s="26"/>
      <c r="J63" s="26"/>
    </row>
    <row r="64" spans="6:10" x14ac:dyDescent="0.2">
      <c r="I64" s="26"/>
      <c r="J64" s="26"/>
    </row>
    <row r="65" spans="7:10" x14ac:dyDescent="0.2">
      <c r="I65" s="26"/>
      <c r="J65" s="26"/>
    </row>
    <row r="66" spans="7:10" x14ac:dyDescent="0.2">
      <c r="I66" s="26"/>
      <c r="J66" s="26"/>
    </row>
    <row r="67" spans="7:10" x14ac:dyDescent="0.2">
      <c r="G67" s="32"/>
      <c r="I67" s="26"/>
      <c r="J67" s="26"/>
    </row>
    <row r="68" spans="7:10" x14ac:dyDescent="0.2">
      <c r="G68" s="32"/>
      <c r="I68" s="26"/>
      <c r="J68" s="26"/>
    </row>
    <row r="69" spans="7:10" x14ac:dyDescent="0.2">
      <c r="G69" s="32"/>
      <c r="I69" s="26"/>
      <c r="J69" s="26"/>
    </row>
    <row r="70" spans="7:10" x14ac:dyDescent="0.2">
      <c r="G70" s="32"/>
      <c r="I70" s="26"/>
      <c r="J70" s="26"/>
    </row>
    <row r="71" spans="7:10" x14ac:dyDescent="0.2">
      <c r="G71" s="32"/>
      <c r="I71" s="26"/>
      <c r="J71" s="26"/>
    </row>
    <row r="72" spans="7:10" x14ac:dyDescent="0.2">
      <c r="G72" s="32"/>
      <c r="I72" s="26"/>
      <c r="J72" s="26"/>
    </row>
    <row r="73" spans="7:10" x14ac:dyDescent="0.2">
      <c r="I73" s="26"/>
      <c r="J73" s="26"/>
    </row>
    <row r="74" spans="7:10" x14ac:dyDescent="0.2">
      <c r="G74" s="32"/>
      <c r="I74" s="26"/>
      <c r="J74" s="26"/>
    </row>
    <row r="75" spans="7:10" x14ac:dyDescent="0.2">
      <c r="G75" s="32"/>
      <c r="I75" s="26"/>
      <c r="J75" s="26"/>
    </row>
    <row r="76" spans="7:10" x14ac:dyDescent="0.2">
      <c r="I76" s="26"/>
      <c r="J76" s="26"/>
    </row>
    <row r="77" spans="7:10" x14ac:dyDescent="0.2">
      <c r="I77" s="26"/>
      <c r="J77" s="26"/>
    </row>
    <row r="78" spans="7:10" x14ac:dyDescent="0.2">
      <c r="I78" s="26"/>
      <c r="J78" s="26"/>
    </row>
    <row r="79" spans="7:10" x14ac:dyDescent="0.2">
      <c r="I79" s="26"/>
      <c r="J79" s="26"/>
    </row>
    <row r="80" spans="7:10" x14ac:dyDescent="0.2">
      <c r="I80" s="26"/>
      <c r="J80" s="26"/>
    </row>
    <row r="81" spans="9:10" x14ac:dyDescent="0.2">
      <c r="I81" s="26"/>
      <c r="J81" s="26"/>
    </row>
    <row r="82" spans="9:10" x14ac:dyDescent="0.2">
      <c r="I82" s="26"/>
      <c r="J82" s="26"/>
    </row>
    <row r="83" spans="9:10" x14ac:dyDescent="0.2">
      <c r="I83" s="26"/>
      <c r="J83" s="26"/>
    </row>
    <row r="84" spans="9:10" x14ac:dyDescent="0.2">
      <c r="I84" s="26"/>
      <c r="J84" s="26"/>
    </row>
    <row r="85" spans="9:10" x14ac:dyDescent="0.2">
      <c r="I85" s="26"/>
      <c r="J85" s="26"/>
    </row>
    <row r="86" spans="9:10" x14ac:dyDescent="0.2">
      <c r="I86" s="26"/>
      <c r="J86" s="26"/>
    </row>
    <row r="87" spans="9:10" x14ac:dyDescent="0.2">
      <c r="I87" s="26"/>
      <c r="J87" s="26"/>
    </row>
    <row r="88" spans="9:10" x14ac:dyDescent="0.2">
      <c r="I88" s="26"/>
      <c r="J88" s="26"/>
    </row>
    <row r="89" spans="9:10" x14ac:dyDescent="0.2">
      <c r="I89" s="26"/>
      <c r="J89" s="26"/>
    </row>
    <row r="90" spans="9:10" x14ac:dyDescent="0.2">
      <c r="I90" s="26"/>
      <c r="J90" s="26"/>
    </row>
    <row r="91" spans="9:10" x14ac:dyDescent="0.2">
      <c r="I91" s="26"/>
      <c r="J91" s="26"/>
    </row>
    <row r="92" spans="9:10" x14ac:dyDescent="0.2">
      <c r="I92" s="26"/>
      <c r="J92" s="26"/>
    </row>
    <row r="93" spans="9:10" x14ac:dyDescent="0.2">
      <c r="I93" s="26"/>
      <c r="J93" s="26"/>
    </row>
    <row r="94" spans="9:10" x14ac:dyDescent="0.2">
      <c r="I94" s="26"/>
      <c r="J94" s="26"/>
    </row>
    <row r="95" spans="9:10" x14ac:dyDescent="0.2">
      <c r="I95" s="26"/>
      <c r="J95" s="26"/>
    </row>
    <row r="96" spans="9:10" x14ac:dyDescent="0.2">
      <c r="I96" s="26"/>
      <c r="J96" s="26"/>
    </row>
    <row r="97" spans="9:10" x14ac:dyDescent="0.2">
      <c r="I97" s="26"/>
      <c r="J97" s="26"/>
    </row>
    <row r="98" spans="9:10" x14ac:dyDescent="0.2">
      <c r="I98" s="26"/>
      <c r="J98" s="26"/>
    </row>
    <row r="99" spans="9:10" x14ac:dyDescent="0.2">
      <c r="I99" s="26"/>
      <c r="J99" s="26"/>
    </row>
    <row r="100" spans="9:10" x14ac:dyDescent="0.2">
      <c r="I100" s="26"/>
      <c r="J100" s="26"/>
    </row>
    <row r="101" spans="9:10" x14ac:dyDescent="0.2">
      <c r="I101" s="26"/>
      <c r="J101" s="26"/>
    </row>
    <row r="102" spans="9:10" x14ac:dyDescent="0.2">
      <c r="I102" s="26"/>
      <c r="J102" s="26"/>
    </row>
    <row r="103" spans="9:10" x14ac:dyDescent="0.2">
      <c r="I103" s="26"/>
      <c r="J103" s="26"/>
    </row>
    <row r="104" spans="9:10" x14ac:dyDescent="0.2">
      <c r="I104" s="26"/>
      <c r="J104" s="26"/>
    </row>
    <row r="105" spans="9:10" x14ac:dyDescent="0.2">
      <c r="I105" s="26"/>
      <c r="J105" s="26"/>
    </row>
    <row r="106" spans="9:10" x14ac:dyDescent="0.2">
      <c r="I106" s="26"/>
      <c r="J106" s="26"/>
    </row>
    <row r="107" spans="9:10" x14ac:dyDescent="0.2">
      <c r="I107" s="26"/>
      <c r="J107" s="26"/>
    </row>
    <row r="108" spans="9:10" x14ac:dyDescent="0.2">
      <c r="I108" s="26"/>
      <c r="J108" s="26"/>
    </row>
    <row r="109" spans="9:10" x14ac:dyDescent="0.2">
      <c r="I109" s="26"/>
      <c r="J109" s="26"/>
    </row>
    <row r="110" spans="9:10" x14ac:dyDescent="0.2">
      <c r="I110" s="26"/>
      <c r="J110" s="26"/>
    </row>
    <row r="111" spans="9:10" x14ac:dyDescent="0.2">
      <c r="I111" s="26"/>
      <c r="J111" s="26"/>
    </row>
    <row r="112" spans="9:10" x14ac:dyDescent="0.2">
      <c r="I112" s="26"/>
      <c r="J112" s="26"/>
    </row>
    <row r="113" spans="9:10" x14ac:dyDescent="0.2">
      <c r="I113" s="26"/>
      <c r="J113" s="26"/>
    </row>
    <row r="114" spans="9:10" x14ac:dyDescent="0.2">
      <c r="I114" s="26"/>
      <c r="J114" s="26"/>
    </row>
    <row r="115" spans="9:10" x14ac:dyDescent="0.2">
      <c r="I115" s="26"/>
      <c r="J115" s="26"/>
    </row>
    <row r="116" spans="9:10" x14ac:dyDescent="0.2">
      <c r="I116" s="26"/>
      <c r="J116" s="26"/>
    </row>
    <row r="117" spans="9:10" x14ac:dyDescent="0.2">
      <c r="I117" s="26"/>
      <c r="J117" s="26"/>
    </row>
    <row r="118" spans="9:10" x14ac:dyDescent="0.2">
      <c r="I118" s="26"/>
      <c r="J118" s="26"/>
    </row>
    <row r="119" spans="9:10" x14ac:dyDescent="0.2">
      <c r="I119" s="26"/>
      <c r="J119" s="26"/>
    </row>
    <row r="120" spans="9:10" x14ac:dyDescent="0.2">
      <c r="I120" s="26"/>
      <c r="J120" s="26"/>
    </row>
    <row r="121" spans="9:10" x14ac:dyDescent="0.2">
      <c r="I121" s="26"/>
      <c r="J121" s="26"/>
    </row>
    <row r="122" spans="9:10" x14ac:dyDescent="0.2">
      <c r="I122" s="26"/>
      <c r="J122" s="26"/>
    </row>
    <row r="123" spans="9:10" x14ac:dyDescent="0.2">
      <c r="I123" s="26"/>
      <c r="J123" s="26"/>
    </row>
    <row r="124" spans="9:10" x14ac:dyDescent="0.2">
      <c r="I124" s="26"/>
      <c r="J124" s="26"/>
    </row>
    <row r="125" spans="9:10" x14ac:dyDescent="0.2">
      <c r="I125" s="26"/>
      <c r="J125" s="26"/>
    </row>
    <row r="126" spans="9:10" x14ac:dyDescent="0.2">
      <c r="I126" s="26"/>
      <c r="J126" s="26"/>
    </row>
    <row r="127" spans="9:10" x14ac:dyDescent="0.2">
      <c r="I127" s="26"/>
      <c r="J127" s="26"/>
    </row>
    <row r="128" spans="9:10" x14ac:dyDescent="0.2">
      <c r="I128" s="26"/>
      <c r="J128" s="26"/>
    </row>
    <row r="129" spans="9:10" x14ac:dyDescent="0.2">
      <c r="I129" s="26"/>
      <c r="J129" s="26"/>
    </row>
    <row r="130" spans="9:10" x14ac:dyDescent="0.2">
      <c r="I130" s="26"/>
      <c r="J130" s="26"/>
    </row>
    <row r="131" spans="9:10" x14ac:dyDescent="0.2">
      <c r="I131" s="26"/>
      <c r="J131" s="26"/>
    </row>
    <row r="132" spans="9:10" x14ac:dyDescent="0.2">
      <c r="I132" s="26"/>
      <c r="J132" s="26"/>
    </row>
    <row r="133" spans="9:10" x14ac:dyDescent="0.2">
      <c r="I133" s="26"/>
      <c r="J133" s="26"/>
    </row>
    <row r="134" spans="9:10" x14ac:dyDescent="0.2">
      <c r="I134" s="26"/>
      <c r="J134" s="26"/>
    </row>
    <row r="135" spans="9:10" x14ac:dyDescent="0.2">
      <c r="I135" s="26"/>
      <c r="J135" s="26"/>
    </row>
    <row r="136" spans="9:10" x14ac:dyDescent="0.2">
      <c r="I136" s="26"/>
      <c r="J136" s="26"/>
    </row>
    <row r="137" spans="9:10" x14ac:dyDescent="0.2">
      <c r="I137" s="26"/>
      <c r="J137" s="26"/>
    </row>
    <row r="138" spans="9:10" x14ac:dyDescent="0.2">
      <c r="I138" s="26"/>
      <c r="J138" s="26"/>
    </row>
    <row r="139" spans="9:10" x14ac:dyDescent="0.2">
      <c r="I139" s="26"/>
      <c r="J139" s="26"/>
    </row>
    <row r="140" spans="9:10" x14ac:dyDescent="0.2">
      <c r="I140" s="26"/>
      <c r="J140" s="26"/>
    </row>
    <row r="141" spans="9:10" x14ac:dyDescent="0.2">
      <c r="I141" s="26"/>
      <c r="J141" s="26"/>
    </row>
    <row r="142" spans="9:10" x14ac:dyDescent="0.2">
      <c r="I142" s="26"/>
      <c r="J142" s="26"/>
    </row>
    <row r="143" spans="9:10" x14ac:dyDescent="0.2">
      <c r="I143" s="26"/>
      <c r="J143" s="26"/>
    </row>
    <row r="144" spans="9:10" x14ac:dyDescent="0.2">
      <c r="I144" s="26"/>
      <c r="J144" s="26"/>
    </row>
    <row r="145" spans="9:10" x14ac:dyDescent="0.2">
      <c r="I145" s="26"/>
      <c r="J145" s="26"/>
    </row>
    <row r="146" spans="9:10" x14ac:dyDescent="0.2">
      <c r="I146" s="26"/>
      <c r="J146" s="26"/>
    </row>
    <row r="147" spans="9:10" x14ac:dyDescent="0.2">
      <c r="I147" s="26"/>
      <c r="J147" s="26"/>
    </row>
    <row r="148" spans="9:10" x14ac:dyDescent="0.2">
      <c r="I148" s="26"/>
      <c r="J148" s="26"/>
    </row>
    <row r="149" spans="9:10" x14ac:dyDescent="0.2">
      <c r="I149" s="26"/>
      <c r="J149" s="26"/>
    </row>
    <row r="150" spans="9:10" x14ac:dyDescent="0.2">
      <c r="I150" s="26"/>
      <c r="J150" s="26"/>
    </row>
  </sheetData>
  <sortState ref="G31:G88">
    <sortCondition ref="G31:G8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3:M81"/>
  <sheetViews>
    <sheetView showGridLines="0" tabSelected="1" workbookViewId="0">
      <selection activeCell="J24" sqref="J24"/>
    </sheetView>
  </sheetViews>
  <sheetFormatPr defaultColWidth="9.140625" defaultRowHeight="12.75" x14ac:dyDescent="0.2"/>
  <cols>
    <col min="1" max="1" width="2.7109375" style="254" customWidth="1"/>
    <col min="2" max="2" width="54.28515625" style="254" customWidth="1"/>
    <col min="3" max="3" width="11.140625" style="44" customWidth="1"/>
    <col min="4" max="4" width="10.5703125" style="44" customWidth="1"/>
    <col min="5" max="5" width="9.140625" style="254"/>
    <col min="6" max="6" width="9.140625" style="254" customWidth="1"/>
    <col min="7" max="7" width="7.5703125" style="254" customWidth="1"/>
    <col min="8" max="8" width="9.140625" style="254"/>
    <col min="9" max="9" width="4" style="254" customWidth="1"/>
    <col min="10" max="10" width="10" style="254" customWidth="1"/>
    <col min="11" max="11" width="3.7109375" style="254" customWidth="1"/>
    <col min="12" max="12" width="9.140625" style="254" customWidth="1"/>
    <col min="13" max="13" width="2.85546875" style="254" customWidth="1"/>
    <col min="14" max="16384" width="9.140625" style="254"/>
  </cols>
  <sheetData>
    <row r="3" spans="2:12" ht="20.25" x14ac:dyDescent="0.3">
      <c r="B3" s="250" t="s">
        <v>364</v>
      </c>
    </row>
    <row r="5" spans="2:12" x14ac:dyDescent="0.2">
      <c r="B5" s="44"/>
      <c r="E5" s="44"/>
    </row>
    <row r="6" spans="2:12" ht="13.5" thickBot="1" x14ac:dyDescent="0.25">
      <c r="B6" s="252" t="s">
        <v>465</v>
      </c>
      <c r="C6" s="253" t="s">
        <v>464</v>
      </c>
      <c r="D6" s="253" t="s">
        <v>334</v>
      </c>
      <c r="E6" s="44"/>
      <c r="I6" s="255"/>
      <c r="J6" s="255"/>
      <c r="K6" s="255"/>
      <c r="L6" s="255"/>
    </row>
    <row r="7" spans="2:12" ht="14.1" customHeight="1" x14ac:dyDescent="0.2">
      <c r="B7" s="258" t="s">
        <v>466</v>
      </c>
      <c r="C7" s="338">
        <v>630</v>
      </c>
      <c r="D7" s="259">
        <v>685</v>
      </c>
      <c r="E7" s="44"/>
    </row>
    <row r="8" spans="2:12" ht="13.5" thickBot="1" x14ac:dyDescent="0.25">
      <c r="B8" s="260" t="s">
        <v>467</v>
      </c>
      <c r="C8" s="339" t="s">
        <v>468</v>
      </c>
      <c r="D8" s="261" t="s">
        <v>469</v>
      </c>
      <c r="E8" s="44"/>
    </row>
    <row r="9" spans="2:12" ht="25.5" x14ac:dyDescent="0.2">
      <c r="B9" s="258" t="s">
        <v>471</v>
      </c>
      <c r="C9" s="338"/>
      <c r="D9" s="259"/>
      <c r="E9" s="44"/>
    </row>
    <row r="10" spans="2:12" x14ac:dyDescent="0.2">
      <c r="B10" s="258" t="s">
        <v>366</v>
      </c>
      <c r="C10" s="338">
        <v>301</v>
      </c>
      <c r="D10" s="259">
        <v>439</v>
      </c>
      <c r="E10" s="44"/>
    </row>
    <row r="11" spans="2:12" x14ac:dyDescent="0.2">
      <c r="B11" s="258" t="s">
        <v>367</v>
      </c>
      <c r="C11" s="338">
        <v>181</v>
      </c>
      <c r="D11" s="259">
        <v>131</v>
      </c>
      <c r="E11" s="44"/>
    </row>
    <row r="12" spans="2:12" x14ac:dyDescent="0.15">
      <c r="B12" s="258" t="s">
        <v>368</v>
      </c>
      <c r="C12" s="338">
        <v>114</v>
      </c>
      <c r="D12" s="259">
        <v>139</v>
      </c>
      <c r="E12" s="262"/>
    </row>
    <row r="13" spans="2:12" ht="13.5" thickBot="1" x14ac:dyDescent="0.2">
      <c r="B13" s="260" t="s">
        <v>369</v>
      </c>
      <c r="C13" s="339">
        <v>33</v>
      </c>
      <c r="D13" s="261">
        <v>-24</v>
      </c>
      <c r="E13" s="263"/>
    </row>
    <row r="14" spans="2:12" ht="13.5" thickBot="1" x14ac:dyDescent="0.2">
      <c r="B14" s="264" t="s">
        <v>370</v>
      </c>
      <c r="C14" s="340" t="s">
        <v>472</v>
      </c>
      <c r="D14" s="265" t="s">
        <v>473</v>
      </c>
      <c r="E14" s="263"/>
    </row>
    <row r="15" spans="2:12" x14ac:dyDescent="0.2">
      <c r="B15" s="266"/>
      <c r="C15" s="22"/>
      <c r="D15" s="22"/>
      <c r="E15" s="263"/>
    </row>
    <row r="16" spans="2:12" x14ac:dyDescent="0.15">
      <c r="B16" s="267"/>
      <c r="C16" s="263"/>
      <c r="D16" s="263"/>
      <c r="E16" s="263"/>
    </row>
    <row r="17" spans="2:7" ht="9" x14ac:dyDescent="0.15">
      <c r="B17" s="256"/>
      <c r="C17" s="257"/>
      <c r="D17" s="257"/>
      <c r="E17" s="257"/>
    </row>
    <row r="18" spans="2:7" x14ac:dyDescent="0.15">
      <c r="B18" s="251" t="s">
        <v>538</v>
      </c>
      <c r="C18" s="346" t="s">
        <v>464</v>
      </c>
      <c r="D18" s="346" t="s">
        <v>334</v>
      </c>
      <c r="E18" s="346" t="s">
        <v>333</v>
      </c>
      <c r="F18" s="346" t="s">
        <v>332</v>
      </c>
      <c r="G18" s="346" t="s">
        <v>331</v>
      </c>
    </row>
    <row r="19" spans="2:7" ht="13.5" thickBot="1" x14ac:dyDescent="0.2">
      <c r="B19" s="252" t="s">
        <v>371</v>
      </c>
      <c r="C19" s="347"/>
      <c r="D19" s="347"/>
      <c r="E19" s="347"/>
      <c r="F19" s="347"/>
      <c r="G19" s="347"/>
    </row>
    <row r="20" spans="2:7" x14ac:dyDescent="0.15">
      <c r="B20" s="258" t="s">
        <v>335</v>
      </c>
      <c r="C20" s="338" t="s">
        <v>539</v>
      </c>
      <c r="D20" s="259" t="s">
        <v>540</v>
      </c>
      <c r="E20" s="259" t="s">
        <v>541</v>
      </c>
      <c r="F20" s="268" t="s">
        <v>542</v>
      </c>
      <c r="G20" s="259" t="s">
        <v>543</v>
      </c>
    </row>
    <row r="21" spans="2:7" x14ac:dyDescent="0.15">
      <c r="B21" s="269" t="s">
        <v>336</v>
      </c>
      <c r="C21" s="338">
        <v>187</v>
      </c>
      <c r="D21" s="259">
        <v>178</v>
      </c>
      <c r="E21" s="259">
        <v>164</v>
      </c>
      <c r="F21" s="268">
        <v>141</v>
      </c>
      <c r="G21" s="259">
        <v>145</v>
      </c>
    </row>
    <row r="22" spans="2:7" x14ac:dyDescent="0.15">
      <c r="B22" s="270" t="s">
        <v>337</v>
      </c>
      <c r="C22" s="341">
        <v>360</v>
      </c>
      <c r="D22" s="271">
        <v>363</v>
      </c>
      <c r="E22" s="271">
        <v>357</v>
      </c>
      <c r="F22" s="272">
        <v>349</v>
      </c>
      <c r="G22" s="271">
        <v>341</v>
      </c>
    </row>
    <row r="23" spans="2:7" x14ac:dyDescent="0.15">
      <c r="B23" s="270" t="s">
        <v>338</v>
      </c>
      <c r="C23" s="341">
        <v>-173</v>
      </c>
      <c r="D23" s="271">
        <v>-185</v>
      </c>
      <c r="E23" s="271">
        <v>-193</v>
      </c>
      <c r="F23" s="272">
        <v>-208</v>
      </c>
      <c r="G23" s="271">
        <v>-196</v>
      </c>
    </row>
    <row r="24" spans="2:7" x14ac:dyDescent="0.15">
      <c r="B24" s="269" t="s">
        <v>339</v>
      </c>
      <c r="C24" s="338">
        <v>-28</v>
      </c>
      <c r="D24" s="259">
        <v>-44</v>
      </c>
      <c r="E24" s="259">
        <v>-34</v>
      </c>
      <c r="F24" s="268">
        <v>-38</v>
      </c>
      <c r="G24" s="259">
        <v>-35</v>
      </c>
    </row>
    <row r="25" spans="2:7" x14ac:dyDescent="0.15">
      <c r="B25" s="270" t="s">
        <v>337</v>
      </c>
      <c r="C25" s="341">
        <v>312</v>
      </c>
      <c r="D25" s="271">
        <v>413</v>
      </c>
      <c r="E25" s="271">
        <v>336</v>
      </c>
      <c r="F25" s="272">
        <v>402</v>
      </c>
      <c r="G25" s="271">
        <v>426</v>
      </c>
    </row>
    <row r="26" spans="2:7" x14ac:dyDescent="0.15">
      <c r="B26" s="270" t="s">
        <v>338</v>
      </c>
      <c r="C26" s="341">
        <v>-341</v>
      </c>
      <c r="D26" s="271">
        <v>-457</v>
      </c>
      <c r="E26" s="271">
        <v>-370</v>
      </c>
      <c r="F26" s="272">
        <v>-440</v>
      </c>
      <c r="G26" s="271">
        <v>-461</v>
      </c>
    </row>
    <row r="27" spans="2:7" x14ac:dyDescent="0.15">
      <c r="B27" s="258" t="s">
        <v>340</v>
      </c>
      <c r="C27" s="338">
        <v>-4</v>
      </c>
      <c r="D27" s="259">
        <v>-15</v>
      </c>
      <c r="E27" s="259">
        <v>-1</v>
      </c>
      <c r="F27" s="268">
        <v>-13</v>
      </c>
      <c r="G27" s="259">
        <v>-8</v>
      </c>
    </row>
    <row r="28" spans="2:7" x14ac:dyDescent="0.15">
      <c r="B28" s="258" t="s">
        <v>341</v>
      </c>
      <c r="C28" s="338">
        <v>15</v>
      </c>
      <c r="D28" s="259">
        <v>19</v>
      </c>
      <c r="E28" s="259">
        <v>12</v>
      </c>
      <c r="F28" s="268">
        <v>36</v>
      </c>
      <c r="G28" s="259">
        <v>10</v>
      </c>
    </row>
    <row r="29" spans="2:7" x14ac:dyDescent="0.15">
      <c r="B29" s="258" t="s">
        <v>544</v>
      </c>
      <c r="C29" s="338">
        <v>191</v>
      </c>
      <c r="D29" s="259">
        <v>224</v>
      </c>
      <c r="E29" s="259">
        <v>69</v>
      </c>
      <c r="F29" s="268">
        <v>154</v>
      </c>
      <c r="G29" s="259">
        <v>93</v>
      </c>
    </row>
    <row r="30" spans="2:7" x14ac:dyDescent="0.15">
      <c r="B30" s="258" t="s">
        <v>342</v>
      </c>
      <c r="C30" s="338">
        <v>45</v>
      </c>
      <c r="D30" s="259">
        <v>8</v>
      </c>
      <c r="E30" s="259">
        <v>26</v>
      </c>
      <c r="F30" s="268">
        <v>128</v>
      </c>
      <c r="G30" s="259">
        <v>27</v>
      </c>
    </row>
    <row r="31" spans="2:7" x14ac:dyDescent="0.15">
      <c r="B31" s="258" t="s">
        <v>343</v>
      </c>
      <c r="C31" s="338">
        <v>439</v>
      </c>
      <c r="D31" s="259">
        <v>376</v>
      </c>
      <c r="E31" s="259">
        <v>368</v>
      </c>
      <c r="F31" s="268">
        <v>360</v>
      </c>
      <c r="G31" s="259">
        <v>346</v>
      </c>
    </row>
    <row r="32" spans="2:7" ht="13.5" thickBot="1" x14ac:dyDescent="0.2">
      <c r="B32" s="260" t="s">
        <v>344</v>
      </c>
      <c r="C32" s="339">
        <v>77</v>
      </c>
      <c r="D32" s="261">
        <v>101</v>
      </c>
      <c r="E32" s="261">
        <v>59</v>
      </c>
      <c r="F32" s="273">
        <v>47</v>
      </c>
      <c r="G32" s="261">
        <v>51</v>
      </c>
    </row>
    <row r="33" spans="2:7" ht="13.5" thickBot="1" x14ac:dyDescent="0.2">
      <c r="B33" s="260" t="s">
        <v>345</v>
      </c>
      <c r="C33" s="339" t="s">
        <v>545</v>
      </c>
      <c r="D33" s="261" t="s">
        <v>546</v>
      </c>
      <c r="E33" s="261" t="s">
        <v>547</v>
      </c>
      <c r="F33" s="273" t="s">
        <v>548</v>
      </c>
      <c r="G33" s="261" t="s">
        <v>549</v>
      </c>
    </row>
    <row r="34" spans="2:7" x14ac:dyDescent="0.15">
      <c r="B34" s="258" t="s">
        <v>302</v>
      </c>
      <c r="C34" s="338" t="s">
        <v>550</v>
      </c>
      <c r="D34" s="259">
        <v>-963</v>
      </c>
      <c r="E34" s="259">
        <v>-895</v>
      </c>
      <c r="F34" s="268">
        <v>-904</v>
      </c>
      <c r="G34" s="259" t="s">
        <v>551</v>
      </c>
    </row>
    <row r="35" spans="2:7" x14ac:dyDescent="0.15">
      <c r="B35" s="258" t="s">
        <v>303</v>
      </c>
      <c r="C35" s="338">
        <v>-8</v>
      </c>
      <c r="D35" s="259">
        <v>-73</v>
      </c>
      <c r="E35" s="259">
        <v>-28</v>
      </c>
      <c r="F35" s="268">
        <v>-71</v>
      </c>
      <c r="G35" s="259">
        <v>-28</v>
      </c>
    </row>
    <row r="36" spans="2:7" x14ac:dyDescent="0.15">
      <c r="B36" s="258" t="s">
        <v>552</v>
      </c>
      <c r="C36" s="338">
        <v>-6</v>
      </c>
      <c r="D36" s="259">
        <v>-54</v>
      </c>
      <c r="E36" s="259">
        <v>-18</v>
      </c>
      <c r="F36" s="268">
        <v>-50</v>
      </c>
      <c r="G36" s="259">
        <v>-4</v>
      </c>
    </row>
    <row r="37" spans="2:7" x14ac:dyDescent="0.15">
      <c r="B37" s="258" t="s">
        <v>553</v>
      </c>
      <c r="C37" s="338">
        <v>-1</v>
      </c>
      <c r="D37" s="259">
        <v>-4</v>
      </c>
      <c r="E37" s="259">
        <v>-7</v>
      </c>
      <c r="F37" s="268">
        <v>-20</v>
      </c>
      <c r="G37" s="259">
        <v>-24</v>
      </c>
    </row>
    <row r="38" spans="2:7" x14ac:dyDescent="0.15">
      <c r="B38" s="258" t="s">
        <v>554</v>
      </c>
      <c r="C38" s="338">
        <v>0</v>
      </c>
      <c r="D38" s="259">
        <v>0</v>
      </c>
      <c r="E38" s="259">
        <v>0</v>
      </c>
      <c r="F38" s="268">
        <v>0</v>
      </c>
      <c r="G38" s="259">
        <v>0</v>
      </c>
    </row>
    <row r="39" spans="2:7" x14ac:dyDescent="0.15">
      <c r="B39" s="258" t="s">
        <v>555</v>
      </c>
      <c r="C39" s="338">
        <v>0</v>
      </c>
      <c r="D39" s="259">
        <v>-15</v>
      </c>
      <c r="E39" s="259">
        <v>-3</v>
      </c>
      <c r="F39" s="268">
        <v>-1</v>
      </c>
      <c r="G39" s="259">
        <v>-1</v>
      </c>
    </row>
    <row r="40" spans="2:7" ht="13.5" thickBot="1" x14ac:dyDescent="0.2">
      <c r="B40" s="260" t="s">
        <v>372</v>
      </c>
      <c r="C40" s="339">
        <v>5</v>
      </c>
      <c r="D40" s="261">
        <v>5</v>
      </c>
      <c r="E40" s="261">
        <v>9</v>
      </c>
      <c r="F40" s="273">
        <v>6</v>
      </c>
      <c r="G40" s="261">
        <v>7</v>
      </c>
    </row>
    <row r="41" spans="2:7" ht="13.5" thickBot="1" x14ac:dyDescent="0.2">
      <c r="B41" s="260" t="s">
        <v>346</v>
      </c>
      <c r="C41" s="339">
        <v>715</v>
      </c>
      <c r="D41" s="261">
        <v>871</v>
      </c>
      <c r="E41" s="261">
        <v>814</v>
      </c>
      <c r="F41" s="273">
        <v>916</v>
      </c>
      <c r="G41" s="261">
        <v>489</v>
      </c>
    </row>
    <row r="42" spans="2:7" x14ac:dyDescent="0.15">
      <c r="B42" s="258" t="s">
        <v>347</v>
      </c>
      <c r="C42" s="338">
        <v>-85</v>
      </c>
      <c r="D42" s="259">
        <v>-186</v>
      </c>
      <c r="E42" s="259">
        <v>-184</v>
      </c>
      <c r="F42" s="268">
        <v>-194</v>
      </c>
      <c r="G42" s="259">
        <v>-97</v>
      </c>
    </row>
    <row r="43" spans="2:7" ht="13.5" thickBot="1" x14ac:dyDescent="0.2">
      <c r="B43" s="260" t="s">
        <v>556</v>
      </c>
      <c r="C43" s="339">
        <v>0</v>
      </c>
      <c r="D43" s="261">
        <v>0</v>
      </c>
      <c r="E43" s="261">
        <v>0</v>
      </c>
      <c r="F43" s="273">
        <v>0</v>
      </c>
      <c r="G43" s="261">
        <v>0</v>
      </c>
    </row>
    <row r="44" spans="2:7" ht="13.5" thickBot="1" x14ac:dyDescent="0.2">
      <c r="B44" s="260" t="s">
        <v>348</v>
      </c>
      <c r="C44" s="339">
        <v>630</v>
      </c>
      <c r="D44" s="261">
        <v>685</v>
      </c>
      <c r="E44" s="261">
        <v>629</v>
      </c>
      <c r="F44" s="273">
        <v>721</v>
      </c>
      <c r="G44" s="261">
        <v>392</v>
      </c>
    </row>
    <row r="45" spans="2:7" x14ac:dyDescent="0.15">
      <c r="B45" s="258" t="s">
        <v>557</v>
      </c>
      <c r="C45" s="338">
        <v>0</v>
      </c>
      <c r="D45" s="259">
        <v>0</v>
      </c>
      <c r="E45" s="259">
        <v>0</v>
      </c>
      <c r="F45" s="268">
        <v>0</v>
      </c>
      <c r="G45" s="259">
        <v>0</v>
      </c>
    </row>
    <row r="46" spans="2:7" ht="13.5" thickBot="1" x14ac:dyDescent="0.2">
      <c r="B46" s="274" t="s">
        <v>558</v>
      </c>
      <c r="C46" s="342">
        <v>630</v>
      </c>
      <c r="D46" s="275">
        <v>685</v>
      </c>
      <c r="E46" s="275">
        <v>629</v>
      </c>
      <c r="F46" s="276">
        <v>721</v>
      </c>
      <c r="G46" s="275">
        <v>392</v>
      </c>
    </row>
    <row r="47" spans="2:7" x14ac:dyDescent="0.15">
      <c r="B47" s="277" t="s">
        <v>559</v>
      </c>
      <c r="C47" s="343" t="s">
        <v>468</v>
      </c>
      <c r="D47" s="278" t="s">
        <v>469</v>
      </c>
      <c r="E47" s="278" t="s">
        <v>468</v>
      </c>
      <c r="F47" s="279" t="s">
        <v>560</v>
      </c>
      <c r="G47" s="278" t="s">
        <v>470</v>
      </c>
    </row>
    <row r="48" spans="2:7" ht="13.5" thickBot="1" x14ac:dyDescent="0.2">
      <c r="B48" s="260" t="s">
        <v>561</v>
      </c>
      <c r="C48" s="339" t="s">
        <v>468</v>
      </c>
      <c r="D48" s="261" t="s">
        <v>469</v>
      </c>
      <c r="E48" s="261" t="s">
        <v>468</v>
      </c>
      <c r="F48" s="273" t="s">
        <v>560</v>
      </c>
      <c r="G48" s="261" t="s">
        <v>470</v>
      </c>
    </row>
    <row r="54" spans="2:13" x14ac:dyDescent="0.15">
      <c r="B54" s="251" t="s">
        <v>373</v>
      </c>
      <c r="C54" s="346"/>
      <c r="D54" s="348">
        <v>42825</v>
      </c>
      <c r="E54" s="348">
        <v>42735</v>
      </c>
      <c r="F54" s="348"/>
      <c r="G54" s="346" t="s">
        <v>562</v>
      </c>
      <c r="H54" s="346"/>
      <c r="I54" s="348">
        <v>42551</v>
      </c>
      <c r="J54" s="348"/>
      <c r="K54" s="348">
        <v>42460</v>
      </c>
      <c r="L54" s="348"/>
      <c r="M54" s="350"/>
    </row>
    <row r="55" spans="2:13" ht="13.5" thickBot="1" x14ac:dyDescent="0.2">
      <c r="B55" s="252" t="s">
        <v>371</v>
      </c>
      <c r="C55" s="347"/>
      <c r="D55" s="349"/>
      <c r="E55" s="349"/>
      <c r="F55" s="349"/>
      <c r="G55" s="347"/>
      <c r="H55" s="347"/>
      <c r="I55" s="349"/>
      <c r="J55" s="349"/>
      <c r="K55" s="349"/>
      <c r="L55" s="349"/>
      <c r="M55" s="351"/>
    </row>
    <row r="56" spans="2:13" ht="16.5" customHeight="1" x14ac:dyDescent="0.15">
      <c r="B56" s="258" t="s">
        <v>374</v>
      </c>
      <c r="C56" s="259"/>
      <c r="D56" s="352" t="s">
        <v>563</v>
      </c>
      <c r="E56" s="352"/>
      <c r="F56" s="353" t="s">
        <v>564</v>
      </c>
      <c r="G56" s="353"/>
      <c r="H56" s="353" t="s">
        <v>565</v>
      </c>
      <c r="I56" s="353"/>
      <c r="J56" s="354" t="s">
        <v>566</v>
      </c>
      <c r="K56" s="354"/>
      <c r="L56" s="353" t="s">
        <v>567</v>
      </c>
      <c r="M56" s="353"/>
    </row>
    <row r="57" spans="2:13" ht="16.5" customHeight="1" x14ac:dyDescent="0.15">
      <c r="B57" s="258" t="s">
        <v>375</v>
      </c>
      <c r="C57" s="259"/>
      <c r="D57" s="355" t="s">
        <v>568</v>
      </c>
      <c r="E57" s="355"/>
      <c r="F57" s="356" t="s">
        <v>569</v>
      </c>
      <c r="G57" s="356"/>
      <c r="H57" s="356" t="s">
        <v>570</v>
      </c>
      <c r="I57" s="356"/>
      <c r="J57" s="357" t="s">
        <v>571</v>
      </c>
      <c r="K57" s="357"/>
      <c r="L57" s="356" t="s">
        <v>572</v>
      </c>
      <c r="M57" s="356"/>
    </row>
    <row r="58" spans="2:13" ht="16.5" customHeight="1" x14ac:dyDescent="0.15">
      <c r="B58" s="258" t="s">
        <v>376</v>
      </c>
      <c r="C58" s="259"/>
      <c r="D58" s="355" t="s">
        <v>573</v>
      </c>
      <c r="E58" s="355"/>
      <c r="F58" s="356" t="s">
        <v>574</v>
      </c>
      <c r="G58" s="356"/>
      <c r="H58" s="356" t="s">
        <v>575</v>
      </c>
      <c r="I58" s="356"/>
      <c r="J58" s="357" t="s">
        <v>576</v>
      </c>
      <c r="K58" s="357"/>
      <c r="L58" s="356" t="s">
        <v>577</v>
      </c>
      <c r="M58" s="356"/>
    </row>
    <row r="59" spans="2:13" ht="16.5" customHeight="1" x14ac:dyDescent="0.15">
      <c r="B59" s="258" t="s">
        <v>377</v>
      </c>
      <c r="C59" s="259"/>
      <c r="D59" s="355" t="s">
        <v>578</v>
      </c>
      <c r="E59" s="355"/>
      <c r="F59" s="356" t="s">
        <v>579</v>
      </c>
      <c r="G59" s="356"/>
      <c r="H59" s="356" t="s">
        <v>580</v>
      </c>
      <c r="I59" s="356"/>
      <c r="J59" s="357" t="s">
        <v>581</v>
      </c>
      <c r="K59" s="357"/>
      <c r="L59" s="356" t="s">
        <v>582</v>
      </c>
      <c r="M59" s="356"/>
    </row>
    <row r="60" spans="2:13" ht="16.5" customHeight="1" x14ac:dyDescent="0.15">
      <c r="B60" s="258" t="s">
        <v>378</v>
      </c>
      <c r="C60" s="259"/>
      <c r="D60" s="355" t="s">
        <v>583</v>
      </c>
      <c r="E60" s="355"/>
      <c r="F60" s="356" t="s">
        <v>584</v>
      </c>
      <c r="G60" s="356"/>
      <c r="H60" s="356" t="s">
        <v>585</v>
      </c>
      <c r="I60" s="356"/>
      <c r="J60" s="357" t="s">
        <v>586</v>
      </c>
      <c r="K60" s="357"/>
      <c r="L60" s="356" t="s">
        <v>587</v>
      </c>
      <c r="M60" s="356"/>
    </row>
    <row r="61" spans="2:13" ht="16.5" customHeight="1" x14ac:dyDescent="0.15">
      <c r="B61" s="258" t="s">
        <v>379</v>
      </c>
      <c r="C61" s="259"/>
      <c r="D61" s="355" t="s">
        <v>588</v>
      </c>
      <c r="E61" s="355"/>
      <c r="F61" s="356" t="s">
        <v>589</v>
      </c>
      <c r="G61" s="356"/>
      <c r="H61" s="356" t="s">
        <v>590</v>
      </c>
      <c r="I61" s="356"/>
      <c r="J61" s="357" t="s">
        <v>591</v>
      </c>
      <c r="K61" s="357"/>
      <c r="L61" s="356" t="s">
        <v>592</v>
      </c>
      <c r="M61" s="356"/>
    </row>
    <row r="62" spans="2:13" ht="16.5" customHeight="1" thickBot="1" x14ac:dyDescent="0.2">
      <c r="B62" s="280" t="s">
        <v>380</v>
      </c>
      <c r="C62" s="281"/>
      <c r="D62" s="362" t="s">
        <v>593</v>
      </c>
      <c r="E62" s="362"/>
      <c r="F62" s="359" t="s">
        <v>594</v>
      </c>
      <c r="G62" s="359"/>
      <c r="H62" s="359" t="s">
        <v>595</v>
      </c>
      <c r="I62" s="359"/>
      <c r="J62" s="358" t="s">
        <v>596</v>
      </c>
      <c r="K62" s="358"/>
      <c r="L62" s="359" t="s">
        <v>597</v>
      </c>
      <c r="M62" s="359"/>
    </row>
    <row r="63" spans="2:13" x14ac:dyDescent="0.15"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</row>
    <row r="64" spans="2:13" x14ac:dyDescent="0.2">
      <c r="B64" s="28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2:6" ht="13.5" thickBot="1" x14ac:dyDescent="0.2">
      <c r="B65" s="252" t="s">
        <v>381</v>
      </c>
      <c r="C65" s="253"/>
      <c r="D65" s="253"/>
      <c r="E65" s="253" t="s">
        <v>464</v>
      </c>
      <c r="F65" s="253" t="s">
        <v>365</v>
      </c>
    </row>
    <row r="66" spans="2:6" ht="13.5" thickBot="1" x14ac:dyDescent="0.2">
      <c r="B66" s="260" t="s">
        <v>382</v>
      </c>
      <c r="C66" s="261"/>
      <c r="D66" s="261"/>
      <c r="E66" s="339"/>
      <c r="F66" s="261"/>
    </row>
    <row r="67" spans="2:6" x14ac:dyDescent="0.15">
      <c r="B67" s="258" t="s">
        <v>383</v>
      </c>
      <c r="C67" s="259"/>
      <c r="D67" s="259"/>
      <c r="E67" s="344">
        <v>0.17</v>
      </c>
      <c r="F67" s="284">
        <v>0.18</v>
      </c>
    </row>
    <row r="68" spans="2:6" ht="9" customHeight="1" x14ac:dyDescent="0.15">
      <c r="B68" s="360" t="s">
        <v>607</v>
      </c>
      <c r="C68" s="360"/>
      <c r="D68" s="360"/>
      <c r="E68" s="338" t="s">
        <v>598</v>
      </c>
      <c r="F68" s="259" t="s">
        <v>599</v>
      </c>
    </row>
    <row r="69" spans="2:6" ht="13.5" thickBot="1" x14ac:dyDescent="0.2">
      <c r="B69" s="260" t="s">
        <v>351</v>
      </c>
      <c r="C69" s="261"/>
      <c r="D69" s="261"/>
      <c r="E69" s="345">
        <v>0.79</v>
      </c>
      <c r="F69" s="285">
        <v>0.93</v>
      </c>
    </row>
    <row r="70" spans="2:6" ht="13.5" thickBot="1" x14ac:dyDescent="0.2">
      <c r="B70" s="260" t="s">
        <v>384</v>
      </c>
      <c r="C70" s="261"/>
      <c r="D70" s="261"/>
      <c r="E70" s="339"/>
      <c r="F70" s="286"/>
    </row>
    <row r="71" spans="2:6" ht="9" customHeight="1" x14ac:dyDescent="0.15">
      <c r="B71" s="361" t="s">
        <v>600</v>
      </c>
      <c r="C71" s="361"/>
      <c r="D71" s="259"/>
      <c r="E71" s="338" t="s">
        <v>601</v>
      </c>
      <c r="F71" s="259" t="s">
        <v>602</v>
      </c>
    </row>
    <row r="72" spans="2:6" x14ac:dyDescent="0.15">
      <c r="B72" s="258" t="s">
        <v>385</v>
      </c>
      <c r="C72" s="259"/>
      <c r="D72" s="259"/>
      <c r="E72" s="338" t="s">
        <v>603</v>
      </c>
      <c r="F72" s="259" t="s">
        <v>604</v>
      </c>
    </row>
    <row r="73" spans="2:6" ht="13.5" thickBot="1" x14ac:dyDescent="0.2">
      <c r="B73" s="260" t="s">
        <v>386</v>
      </c>
      <c r="C73" s="261"/>
      <c r="D73" s="261"/>
      <c r="E73" s="339" t="s">
        <v>605</v>
      </c>
      <c r="F73" s="261" t="s">
        <v>606</v>
      </c>
    </row>
    <row r="74" spans="2:6" ht="13.5" thickBot="1" x14ac:dyDescent="0.2">
      <c r="B74" s="260" t="s">
        <v>387</v>
      </c>
      <c r="C74" s="261"/>
      <c r="D74" s="261"/>
      <c r="E74" s="339"/>
      <c r="F74" s="261"/>
    </row>
    <row r="75" spans="2:6" x14ac:dyDescent="0.15">
      <c r="B75" s="258" t="s">
        <v>388</v>
      </c>
      <c r="C75" s="259"/>
      <c r="D75" s="259"/>
      <c r="E75" s="338" t="s">
        <v>537</v>
      </c>
      <c r="F75" s="259" t="s">
        <v>536</v>
      </c>
    </row>
    <row r="76" spans="2:6" x14ac:dyDescent="0.15">
      <c r="B76" s="258" t="s">
        <v>389</v>
      </c>
      <c r="C76" s="259"/>
      <c r="D76" s="259"/>
      <c r="E76" s="338" t="s">
        <v>516</v>
      </c>
      <c r="F76" s="259" t="s">
        <v>515</v>
      </c>
    </row>
    <row r="77" spans="2:6" ht="13.5" thickBot="1" x14ac:dyDescent="0.2">
      <c r="B77" s="260" t="s">
        <v>390</v>
      </c>
      <c r="C77" s="261"/>
      <c r="D77" s="261"/>
      <c r="E77" s="339" t="s">
        <v>518</v>
      </c>
      <c r="F77" s="261" t="s">
        <v>517</v>
      </c>
    </row>
    <row r="78" spans="2:6" ht="13.5" thickBot="1" x14ac:dyDescent="0.2">
      <c r="B78" s="260" t="s">
        <v>391</v>
      </c>
      <c r="C78" s="261"/>
      <c r="D78" s="261"/>
      <c r="E78" s="339"/>
      <c r="F78" s="261"/>
    </row>
    <row r="79" spans="2:6" x14ac:dyDescent="0.15">
      <c r="B79" s="258" t="s">
        <v>392</v>
      </c>
      <c r="C79" s="259"/>
      <c r="D79" s="259"/>
      <c r="E79" s="344">
        <v>1.3</v>
      </c>
      <c r="F79" s="284">
        <v>1.25</v>
      </c>
    </row>
    <row r="80" spans="2:6" ht="13.5" thickBot="1" x14ac:dyDescent="0.2">
      <c r="B80" s="260" t="s">
        <v>393</v>
      </c>
      <c r="C80" s="261"/>
      <c r="D80" s="261"/>
      <c r="E80" s="345">
        <v>1.45</v>
      </c>
      <c r="F80" s="285">
        <v>1.39</v>
      </c>
    </row>
    <row r="81" spans="2:6" x14ac:dyDescent="0.2">
      <c r="B81" s="287"/>
      <c r="C81" s="22"/>
      <c r="D81" s="22"/>
      <c r="E81" s="22"/>
      <c r="F81" s="22"/>
    </row>
  </sheetData>
  <mergeCells count="49">
    <mergeCell ref="B68:D68"/>
    <mergeCell ref="B71:C71"/>
    <mergeCell ref="D62:E62"/>
    <mergeCell ref="F62:G62"/>
    <mergeCell ref="H62:I62"/>
    <mergeCell ref="J62:K62"/>
    <mergeCell ref="L62:M62"/>
    <mergeCell ref="D61:E61"/>
    <mergeCell ref="F61:G61"/>
    <mergeCell ref="H61:I61"/>
    <mergeCell ref="J61:K61"/>
    <mergeCell ref="L61:M61"/>
    <mergeCell ref="D60:E60"/>
    <mergeCell ref="F60:G60"/>
    <mergeCell ref="H60:I60"/>
    <mergeCell ref="J60:K60"/>
    <mergeCell ref="L60:M60"/>
    <mergeCell ref="D59:E59"/>
    <mergeCell ref="F59:G59"/>
    <mergeCell ref="H59:I59"/>
    <mergeCell ref="J59:K59"/>
    <mergeCell ref="L59:M59"/>
    <mergeCell ref="D58:E58"/>
    <mergeCell ref="F58:G58"/>
    <mergeCell ref="H58:I58"/>
    <mergeCell ref="J58:K58"/>
    <mergeCell ref="L58:M58"/>
    <mergeCell ref="D57:E57"/>
    <mergeCell ref="F57:G57"/>
    <mergeCell ref="H57:I57"/>
    <mergeCell ref="J57:K57"/>
    <mergeCell ref="L57:M57"/>
    <mergeCell ref="I54:J55"/>
    <mergeCell ref="K54:L55"/>
    <mergeCell ref="M54:M55"/>
    <mergeCell ref="D56:E56"/>
    <mergeCell ref="F56:G56"/>
    <mergeCell ref="H56:I56"/>
    <mergeCell ref="J56:K56"/>
    <mergeCell ref="L56:M56"/>
    <mergeCell ref="G18:G19"/>
    <mergeCell ref="C54:C55"/>
    <mergeCell ref="D54:D55"/>
    <mergeCell ref="E54:F55"/>
    <mergeCell ref="G54:H55"/>
    <mergeCell ref="C18:C19"/>
    <mergeCell ref="D18:D19"/>
    <mergeCell ref="E18:E19"/>
    <mergeCell ref="F18:F19"/>
  </mergeCells>
  <pageMargins left="0.23622047244094491" right="0.15748031496062992" top="0.15748031496062992" bottom="0.35433070866141736" header="0.15748031496062992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R148"/>
  <sheetViews>
    <sheetView showGridLines="0" zoomScale="70" zoomScaleNormal="70" zoomScaleSheetLayoutView="50" workbookViewId="0">
      <selection activeCell="B33" sqref="B33"/>
    </sheetView>
  </sheetViews>
  <sheetFormatPr defaultColWidth="9.140625" defaultRowHeight="15.75" x14ac:dyDescent="0.25"/>
  <cols>
    <col min="1" max="1" width="16.28515625" style="18" customWidth="1"/>
    <col min="2" max="2" width="102.28515625" style="18" customWidth="1"/>
    <col min="3" max="3" width="2.85546875" style="117" customWidth="1"/>
    <col min="4" max="8" width="20.7109375" style="100" customWidth="1"/>
    <col min="9" max="9" width="2" style="102" customWidth="1"/>
    <col min="10" max="96" width="9.140625" style="121"/>
    <col min="97" max="16384" width="9.140625" style="93"/>
  </cols>
  <sheetData>
    <row r="1" spans="1:96" ht="46.5" x14ac:dyDescent="0.7">
      <c r="A1" s="334" t="s">
        <v>613</v>
      </c>
      <c r="B1" s="335"/>
      <c r="C1" s="182"/>
      <c r="D1" s="363"/>
      <c r="E1" s="363"/>
      <c r="F1" s="363"/>
      <c r="G1" s="363"/>
      <c r="H1" s="363"/>
      <c r="I1" s="109"/>
    </row>
    <row r="2" spans="1:96" s="126" customFormat="1" ht="21" x14ac:dyDescent="0.2">
      <c r="A2" s="193" t="s">
        <v>324</v>
      </c>
      <c r="B2" s="183"/>
      <c r="C2" s="183"/>
      <c r="D2" s="206" t="s">
        <v>620</v>
      </c>
      <c r="E2" s="206" t="s">
        <v>621</v>
      </c>
      <c r="F2" s="206" t="s">
        <v>622</v>
      </c>
      <c r="G2" s="206" t="s">
        <v>623</v>
      </c>
      <c r="H2" s="206" t="s">
        <v>624</v>
      </c>
      <c r="I2" s="124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</row>
    <row r="3" spans="1:96" s="92" customFormat="1" ht="3" customHeight="1" x14ac:dyDescent="0.35">
      <c r="A3" s="191"/>
      <c r="B3" s="106"/>
      <c r="C3" s="106"/>
      <c r="D3" s="103"/>
      <c r="E3" s="103"/>
      <c r="F3" s="103"/>
      <c r="G3" s="103"/>
      <c r="H3" s="103"/>
      <c r="I3" s="103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</row>
    <row r="4" spans="1:96" s="158" customFormat="1" ht="20.100000000000001" customHeight="1" x14ac:dyDescent="0.2">
      <c r="A4" s="177" t="s">
        <v>625</v>
      </c>
      <c r="B4" s="177"/>
      <c r="C4" s="155"/>
      <c r="D4" s="294">
        <v>624.84047799999996</v>
      </c>
      <c r="E4" s="236">
        <v>651.21588599999995</v>
      </c>
      <c r="F4" s="236">
        <v>679.831051</v>
      </c>
      <c r="G4" s="236">
        <v>682.34713199999999</v>
      </c>
      <c r="H4" s="236">
        <v>687.527872</v>
      </c>
      <c r="I4" s="134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</row>
    <row r="5" spans="1:96" s="159" customFormat="1" ht="20.100000000000001" customHeight="1" x14ac:dyDescent="0.2">
      <c r="A5" s="155" t="s">
        <v>626</v>
      </c>
      <c r="B5" s="154"/>
      <c r="C5" s="154"/>
      <c r="D5" s="295">
        <v>142.85645500000001</v>
      </c>
      <c r="E5" s="237">
        <v>121.619427</v>
      </c>
      <c r="F5" s="237">
        <v>117.750451</v>
      </c>
      <c r="G5" s="237">
        <v>93.700978000000006</v>
      </c>
      <c r="H5" s="237">
        <v>107.249982</v>
      </c>
      <c r="I5" s="134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</row>
    <row r="6" spans="1:96" s="159" customFormat="1" ht="20.100000000000001" customHeight="1" x14ac:dyDescent="0.2">
      <c r="A6" s="195" t="s">
        <v>627</v>
      </c>
      <c r="B6" s="203"/>
      <c r="C6" s="203"/>
      <c r="D6" s="296">
        <v>256.31487299999998</v>
      </c>
      <c r="E6" s="238">
        <v>256.97851600000001</v>
      </c>
      <c r="F6" s="238">
        <v>255.820696</v>
      </c>
      <c r="G6" s="238">
        <v>251.24087900000001</v>
      </c>
      <c r="H6" s="238">
        <v>248.05033800000001</v>
      </c>
      <c r="I6" s="134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</row>
    <row r="7" spans="1:96" s="159" customFormat="1" ht="20.100000000000001" customHeight="1" x14ac:dyDescent="0.2">
      <c r="A7" s="195" t="s">
        <v>628</v>
      </c>
      <c r="B7" s="203"/>
      <c r="C7" s="203"/>
      <c r="D7" s="296">
        <v>-113.45841799999999</v>
      </c>
      <c r="E7" s="238">
        <v>-135.35908900000001</v>
      </c>
      <c r="F7" s="238">
        <v>-138.070245</v>
      </c>
      <c r="G7" s="238">
        <v>-157.53990099999999</v>
      </c>
      <c r="H7" s="238">
        <v>-140.80035599999999</v>
      </c>
      <c r="I7" s="134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</row>
    <row r="8" spans="1:96" s="159" customFormat="1" ht="20.100000000000001" customHeight="1" x14ac:dyDescent="0.2">
      <c r="A8" s="155" t="s">
        <v>629</v>
      </c>
      <c r="B8" s="154"/>
      <c r="C8" s="154"/>
      <c r="D8" s="295">
        <v>-43.886949999999999</v>
      </c>
      <c r="E8" s="237">
        <v>-61.675581000000001</v>
      </c>
      <c r="F8" s="237">
        <v>-47.195638000000002</v>
      </c>
      <c r="G8" s="237">
        <v>-50.479590999999999</v>
      </c>
      <c r="H8" s="237">
        <v>-48.508775999999997</v>
      </c>
      <c r="I8" s="134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</row>
    <row r="9" spans="1:96" s="159" customFormat="1" ht="20.100000000000001" customHeight="1" x14ac:dyDescent="0.2">
      <c r="A9" s="196" t="s">
        <v>630</v>
      </c>
      <c r="B9" s="203"/>
      <c r="C9" s="203"/>
      <c r="D9" s="296">
        <v>241.18296799999999</v>
      </c>
      <c r="E9" s="238">
        <v>297.993157</v>
      </c>
      <c r="F9" s="238">
        <v>257.04684800000001</v>
      </c>
      <c r="G9" s="238">
        <v>326.81818399999997</v>
      </c>
      <c r="H9" s="238">
        <v>335.40308700000003</v>
      </c>
      <c r="I9" s="134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</row>
    <row r="10" spans="1:96" s="159" customFormat="1" ht="20.100000000000001" customHeight="1" x14ac:dyDescent="0.2">
      <c r="A10" s="196" t="s">
        <v>631</v>
      </c>
      <c r="B10" s="203"/>
      <c r="C10" s="203"/>
      <c r="D10" s="296">
        <v>-285.06991799999997</v>
      </c>
      <c r="E10" s="238">
        <v>-359.66873800000002</v>
      </c>
      <c r="F10" s="238">
        <v>-304.24248599999999</v>
      </c>
      <c r="G10" s="238">
        <v>-377.297775</v>
      </c>
      <c r="H10" s="238">
        <v>-383.91186299999998</v>
      </c>
      <c r="I10" s="134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</row>
    <row r="11" spans="1:96" s="159" customFormat="1" ht="20.100000000000001" customHeight="1" x14ac:dyDescent="0.2">
      <c r="A11" s="178" t="s">
        <v>340</v>
      </c>
      <c r="B11" s="154"/>
      <c r="C11" s="154"/>
      <c r="D11" s="295">
        <v>-1.978494</v>
      </c>
      <c r="E11" s="237">
        <v>-8.2257499999999997</v>
      </c>
      <c r="F11" s="237">
        <v>11.292187</v>
      </c>
      <c r="G11" s="237">
        <v>-6.58772</v>
      </c>
      <c r="H11" s="237">
        <v>-8.0322440000000004</v>
      </c>
      <c r="I11" s="134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</row>
    <row r="12" spans="1:96" s="159" customFormat="1" ht="20.100000000000001" customHeight="1" x14ac:dyDescent="0.2">
      <c r="A12" s="178" t="s">
        <v>341</v>
      </c>
      <c r="B12" s="154"/>
      <c r="C12" s="154"/>
      <c r="D12" s="295">
        <v>12.233351000000001</v>
      </c>
      <c r="E12" s="237">
        <v>15.344213999999999</v>
      </c>
      <c r="F12" s="237">
        <v>10.181305</v>
      </c>
      <c r="G12" s="237">
        <v>27.238904999999999</v>
      </c>
      <c r="H12" s="237">
        <v>8.4853839999999998</v>
      </c>
      <c r="I12" s="134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</row>
    <row r="13" spans="1:96" s="159" customFormat="1" ht="20.100000000000001" customHeight="1" x14ac:dyDescent="0.2">
      <c r="A13" s="178" t="s">
        <v>632</v>
      </c>
      <c r="B13" s="154"/>
      <c r="C13" s="154"/>
      <c r="D13" s="295">
        <v>156.25009800000001</v>
      </c>
      <c r="E13" s="237">
        <v>173.74181400000001</v>
      </c>
      <c r="F13" s="237">
        <v>68.809691000000001</v>
      </c>
      <c r="G13" s="237">
        <v>66.416089999999997</v>
      </c>
      <c r="H13" s="237">
        <v>19.815353000000002</v>
      </c>
      <c r="I13" s="134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</row>
    <row r="14" spans="1:96" s="159" customFormat="1" ht="20.100000000000001" customHeight="1" x14ac:dyDescent="0.2">
      <c r="A14" s="178" t="s">
        <v>633</v>
      </c>
      <c r="B14" s="154"/>
      <c r="C14" s="154"/>
      <c r="D14" s="295">
        <v>22.742968999999999</v>
      </c>
      <c r="E14" s="237">
        <v>6.2695590000000001</v>
      </c>
      <c r="F14" s="237">
        <v>12.059500999999999</v>
      </c>
      <c r="G14" s="237">
        <v>48.703370999999997</v>
      </c>
      <c r="H14" s="237">
        <v>23.369899</v>
      </c>
      <c r="I14" s="134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</row>
    <row r="15" spans="1:96" s="159" customFormat="1" ht="20.100000000000001" customHeight="1" x14ac:dyDescent="0.2">
      <c r="A15" s="178" t="s">
        <v>634</v>
      </c>
      <c r="B15" s="154"/>
      <c r="C15" s="154"/>
      <c r="D15" s="295">
        <v>345.926647</v>
      </c>
      <c r="E15" s="237">
        <v>279.14673900000003</v>
      </c>
      <c r="F15" s="237">
        <v>271.63799599999999</v>
      </c>
      <c r="G15" s="237">
        <v>264.22897899999998</v>
      </c>
      <c r="H15" s="237">
        <v>254.54591099999999</v>
      </c>
      <c r="I15" s="134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</row>
    <row r="16" spans="1:96" s="159" customFormat="1" ht="20.100000000000001" customHeight="1" thickBot="1" x14ac:dyDescent="0.25">
      <c r="A16" s="178" t="s">
        <v>635</v>
      </c>
      <c r="B16" s="154"/>
      <c r="C16" s="154"/>
      <c r="D16" s="295">
        <v>45.770567</v>
      </c>
      <c r="E16" s="237">
        <v>66.254358999999994</v>
      </c>
      <c r="F16" s="237">
        <v>52.630096000000002</v>
      </c>
      <c r="G16" s="237">
        <v>43.777382000000003</v>
      </c>
      <c r="H16" s="237">
        <v>45.725160000000002</v>
      </c>
      <c r="I16" s="134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</row>
    <row r="17" spans="1:96" s="201" customFormat="1" ht="24.95" customHeight="1" thickBot="1" x14ac:dyDescent="0.25">
      <c r="A17" s="197" t="s">
        <v>345</v>
      </c>
      <c r="B17" s="198"/>
      <c r="C17" s="154"/>
      <c r="D17" s="297">
        <v>1304.7551209999999</v>
      </c>
      <c r="E17" s="239">
        <v>1243.6906670000001</v>
      </c>
      <c r="F17" s="239">
        <v>1176.9966400000001</v>
      </c>
      <c r="G17" s="239">
        <v>1169.3455260000001</v>
      </c>
      <c r="H17" s="239">
        <v>1090.178541</v>
      </c>
      <c r="I17" s="199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</row>
    <row r="18" spans="1:96" s="159" customFormat="1" ht="20.100000000000001" customHeight="1" x14ac:dyDescent="0.2">
      <c r="A18" s="179" t="s">
        <v>302</v>
      </c>
      <c r="B18" s="185"/>
      <c r="C18" s="154"/>
      <c r="D18" s="298">
        <v>-821.96377299999995</v>
      </c>
      <c r="E18" s="240">
        <v>-555.71494399999995</v>
      </c>
      <c r="F18" s="240">
        <v>-529.21627599999999</v>
      </c>
      <c r="G18" s="240">
        <v>-573.02608099999998</v>
      </c>
      <c r="H18" s="240">
        <v>-774.02328999999997</v>
      </c>
      <c r="I18" s="134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</row>
    <row r="19" spans="1:96" s="159" customFormat="1" ht="20.100000000000001" customHeight="1" x14ac:dyDescent="0.2">
      <c r="A19" s="178" t="s">
        <v>303</v>
      </c>
      <c r="B19" s="154"/>
      <c r="C19" s="154"/>
      <c r="D19" s="295">
        <v>-59.947034000000002</v>
      </c>
      <c r="E19" s="237">
        <v>-59.868214000000002</v>
      </c>
      <c r="F19" s="237">
        <v>-40.935420000000001</v>
      </c>
      <c r="G19" s="237">
        <v>-48.132916000000002</v>
      </c>
      <c r="H19" s="237">
        <v>-29.664591999999999</v>
      </c>
      <c r="I19" s="134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</row>
    <row r="20" spans="1:96" s="159" customFormat="1" ht="20.100000000000001" customHeight="1" x14ac:dyDescent="0.2">
      <c r="A20" s="196" t="s">
        <v>636</v>
      </c>
      <c r="B20" s="203"/>
      <c r="C20" s="203"/>
      <c r="D20" s="296">
        <v>-58.812730999999999</v>
      </c>
      <c r="E20" s="238">
        <v>-45.616176000000003</v>
      </c>
      <c r="F20" s="238">
        <v>-33.139577000000003</v>
      </c>
      <c r="G20" s="238">
        <v>-28.127537</v>
      </c>
      <c r="H20" s="238">
        <v>-5.8211199999999996</v>
      </c>
      <c r="I20" s="134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</row>
    <row r="21" spans="1:96" s="159" customFormat="1" ht="20.100000000000001" customHeight="1" x14ac:dyDescent="0.2">
      <c r="A21" s="196" t="s">
        <v>325</v>
      </c>
      <c r="B21" s="203"/>
      <c r="C21" s="203"/>
      <c r="D21" s="296">
        <v>-1.0731740000000001</v>
      </c>
      <c r="E21" s="238">
        <v>-7.062951</v>
      </c>
      <c r="F21" s="238">
        <v>-7.2834310000000002</v>
      </c>
      <c r="G21" s="238">
        <v>-19.886631999999999</v>
      </c>
      <c r="H21" s="238">
        <v>-23.530045000000001</v>
      </c>
      <c r="I21" s="134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</row>
    <row r="22" spans="1:96" s="159" customFormat="1" ht="20.100000000000001" customHeight="1" x14ac:dyDescent="0.2">
      <c r="A22" s="196" t="s">
        <v>326</v>
      </c>
      <c r="B22" s="203"/>
      <c r="C22" s="203"/>
      <c r="D22" s="296">
        <v>0</v>
      </c>
      <c r="E22" s="238">
        <v>0</v>
      </c>
      <c r="F22" s="238">
        <v>0</v>
      </c>
      <c r="G22" s="238">
        <v>0</v>
      </c>
      <c r="H22" s="238">
        <v>0</v>
      </c>
      <c r="I22" s="134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</row>
    <row r="23" spans="1:96" s="159" customFormat="1" ht="20.100000000000001" customHeight="1" x14ac:dyDescent="0.2">
      <c r="A23" s="196" t="s">
        <v>637</v>
      </c>
      <c r="B23" s="203"/>
      <c r="C23" s="203"/>
      <c r="D23" s="296">
        <v>-6.1129000000000003E-2</v>
      </c>
      <c r="E23" s="238">
        <v>-7.1890869999999998</v>
      </c>
      <c r="F23" s="238">
        <v>-0.51241199999999998</v>
      </c>
      <c r="G23" s="238">
        <v>-0.11874700000000001</v>
      </c>
      <c r="H23" s="238">
        <v>-0.31342700000000001</v>
      </c>
      <c r="I23" s="134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</row>
    <row r="24" spans="1:96" s="159" customFormat="1" ht="20.100000000000001" customHeight="1" thickBot="1" x14ac:dyDescent="0.25">
      <c r="A24" s="178" t="s">
        <v>638</v>
      </c>
      <c r="B24" s="154"/>
      <c r="C24" s="154"/>
      <c r="D24" s="295">
        <v>0</v>
      </c>
      <c r="E24" s="237">
        <v>0</v>
      </c>
      <c r="F24" s="237">
        <v>0.85419599999999996</v>
      </c>
      <c r="G24" s="237">
        <v>-0.26226100000000002</v>
      </c>
      <c r="H24" s="237">
        <v>-0.59193499999999999</v>
      </c>
      <c r="I24" s="134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</row>
    <row r="25" spans="1:96" s="162" customFormat="1" ht="24.95" customHeight="1" thickBot="1" x14ac:dyDescent="0.25">
      <c r="A25" s="197" t="s">
        <v>346</v>
      </c>
      <c r="B25" s="198"/>
      <c r="C25" s="154"/>
      <c r="D25" s="297">
        <v>422.844314</v>
      </c>
      <c r="E25" s="239">
        <v>628.10750900000005</v>
      </c>
      <c r="F25" s="239">
        <v>607.69914000000006</v>
      </c>
      <c r="G25" s="239">
        <v>547.92426799999998</v>
      </c>
      <c r="H25" s="239">
        <v>285.89872400000002</v>
      </c>
      <c r="I25" s="160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</row>
    <row r="26" spans="1:96" s="159" customFormat="1" ht="20.100000000000001" customHeight="1" thickBot="1" x14ac:dyDescent="0.25">
      <c r="A26" s="178" t="s">
        <v>639</v>
      </c>
      <c r="B26" s="154"/>
      <c r="C26" s="154"/>
      <c r="D26" s="295">
        <v>-121.409981</v>
      </c>
      <c r="E26" s="237">
        <v>-189.19929500000001</v>
      </c>
      <c r="F26" s="237">
        <v>-193.46957399999999</v>
      </c>
      <c r="G26" s="237">
        <v>-177.384185</v>
      </c>
      <c r="H26" s="237">
        <v>-77.042721999999998</v>
      </c>
      <c r="I26" s="134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</row>
    <row r="27" spans="1:96" s="162" customFormat="1" ht="24.95" customHeight="1" thickBot="1" x14ac:dyDescent="0.25">
      <c r="A27" s="204" t="s">
        <v>348</v>
      </c>
      <c r="B27" s="205"/>
      <c r="C27" s="154"/>
      <c r="D27" s="298">
        <v>301.43433299999998</v>
      </c>
      <c r="E27" s="240">
        <v>438.90821399999999</v>
      </c>
      <c r="F27" s="240">
        <v>414.22956599999998</v>
      </c>
      <c r="G27" s="240">
        <v>370.54008299999998</v>
      </c>
      <c r="H27" s="240">
        <v>208.85600199999999</v>
      </c>
      <c r="I27" s="160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</row>
    <row r="28" spans="1:96" s="159" customFormat="1" ht="20.100000000000001" customHeight="1" x14ac:dyDescent="0.2">
      <c r="A28" s="202" t="s">
        <v>640</v>
      </c>
      <c r="B28" s="154"/>
      <c r="C28" s="154"/>
      <c r="D28" s="298">
        <v>0.105268</v>
      </c>
      <c r="E28" s="240">
        <v>6.071E-2</v>
      </c>
      <c r="F28" s="240">
        <v>6.2218000000000002E-2</v>
      </c>
      <c r="G28" s="240">
        <v>1.7319000000000001E-2</v>
      </c>
      <c r="H28" s="240">
        <v>0.15328900000000001</v>
      </c>
      <c r="I28" s="134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</row>
    <row r="29" spans="1:96" s="159" customFormat="1" ht="20.100000000000001" customHeight="1" x14ac:dyDescent="0.2">
      <c r="A29" s="202" t="s">
        <v>353</v>
      </c>
      <c r="B29" s="154"/>
      <c r="C29" s="154"/>
      <c r="D29" s="295">
        <v>301.32906500000001</v>
      </c>
      <c r="E29" s="237">
        <v>438.84750400000001</v>
      </c>
      <c r="F29" s="237">
        <v>414.167348</v>
      </c>
      <c r="G29" s="237">
        <v>370.522764</v>
      </c>
      <c r="H29" s="237">
        <v>208.70271299999999</v>
      </c>
      <c r="I29" s="134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</row>
    <row r="30" spans="1:96" s="159" customFormat="1" ht="20.100000000000001" customHeight="1" x14ac:dyDescent="0.2">
      <c r="A30" s="248" t="s">
        <v>327</v>
      </c>
      <c r="B30" s="203"/>
      <c r="C30" s="203"/>
      <c r="D30" s="296">
        <v>208.149303</v>
      </c>
      <c r="E30" s="238">
        <v>370.94761299999999</v>
      </c>
      <c r="F30" s="238">
        <v>330.33448600000003</v>
      </c>
      <c r="G30" s="238">
        <v>302.85333400000002</v>
      </c>
      <c r="H30" s="238">
        <v>176.04950600000001</v>
      </c>
      <c r="I30" s="134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</row>
    <row r="31" spans="1:96" s="159" customFormat="1" ht="20.100000000000001" customHeight="1" x14ac:dyDescent="0.2">
      <c r="A31" s="248" t="s">
        <v>328</v>
      </c>
      <c r="B31" s="203"/>
      <c r="C31" s="203"/>
      <c r="D31" s="296">
        <v>93.179761999999997</v>
      </c>
      <c r="E31" s="238">
        <v>67.899890999999997</v>
      </c>
      <c r="F31" s="238">
        <v>83.832862000000006</v>
      </c>
      <c r="G31" s="238">
        <v>67.669430000000006</v>
      </c>
      <c r="H31" s="238">
        <v>32.653207000000002</v>
      </c>
      <c r="I31" s="134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</row>
    <row r="32" spans="1:96" s="159" customFormat="1" ht="20.100000000000001" customHeight="1" thickBot="1" x14ac:dyDescent="0.25">
      <c r="A32" s="180"/>
      <c r="B32" s="180"/>
      <c r="C32" s="154"/>
      <c r="D32" s="299"/>
      <c r="E32" s="241"/>
      <c r="F32" s="241"/>
      <c r="G32" s="241"/>
      <c r="H32" s="241"/>
      <c r="I32" s="134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</row>
    <row r="33" spans="1:96" s="159" customFormat="1" ht="24.95" customHeight="1" x14ac:dyDescent="0.2">
      <c r="A33" s="185" t="s">
        <v>363</v>
      </c>
      <c r="B33" s="163"/>
      <c r="C33" s="163"/>
      <c r="D33" s="300">
        <v>42796.651410999999</v>
      </c>
      <c r="E33" s="288">
        <v>42566</v>
      </c>
      <c r="F33" s="288">
        <v>42537</v>
      </c>
      <c r="G33" s="288">
        <v>42697</v>
      </c>
      <c r="H33" s="288">
        <v>43112</v>
      </c>
      <c r="I33" s="135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</row>
    <row r="34" spans="1:96" s="159" customFormat="1" ht="24.95" customHeight="1" x14ac:dyDescent="0.35">
      <c r="A34" s="154" t="s">
        <v>362</v>
      </c>
      <c r="B34" s="117"/>
      <c r="C34" s="117"/>
      <c r="D34" s="295">
        <v>1494.155679</v>
      </c>
      <c r="E34" s="242">
        <v>1610.625264</v>
      </c>
      <c r="F34" s="242">
        <v>1782.232925</v>
      </c>
      <c r="G34" s="242">
        <v>1639.2854480000001</v>
      </c>
      <c r="H34" s="242">
        <v>1651.8498629999999</v>
      </c>
      <c r="I34" s="164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</row>
    <row r="35" spans="1:96" s="101" customFormat="1" ht="24.95" customHeight="1" x14ac:dyDescent="0.35">
      <c r="A35" s="186" t="s">
        <v>330</v>
      </c>
      <c r="B35" s="117"/>
      <c r="C35" s="117"/>
      <c r="D35" s="301">
        <v>5945.0074257440001</v>
      </c>
      <c r="E35" s="242">
        <v>5973.6118898474997</v>
      </c>
      <c r="F35" s="242">
        <v>6142.2440905450003</v>
      </c>
      <c r="G35" s="242">
        <v>6015.7011720275004</v>
      </c>
      <c r="H35" s="242">
        <v>6070.7842334849993</v>
      </c>
      <c r="I35" s="102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</row>
    <row r="36" spans="1:96" s="101" customFormat="1" ht="24.95" customHeight="1" x14ac:dyDescent="0.35">
      <c r="A36" s="154" t="s">
        <v>349</v>
      </c>
      <c r="B36" s="117"/>
      <c r="C36" s="117"/>
      <c r="D36" s="302">
        <v>0.2</v>
      </c>
      <c r="E36" s="187">
        <v>0.28813800000000001</v>
      </c>
      <c r="F36" s="187">
        <v>0.27873999999999999</v>
      </c>
      <c r="G36" s="187">
        <v>0.25374600000000003</v>
      </c>
      <c r="H36" s="187">
        <v>0.143564</v>
      </c>
      <c r="I36" s="102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</row>
    <row r="37" spans="1:96" s="101" customFormat="1" ht="24.95" customHeight="1" x14ac:dyDescent="0.35">
      <c r="A37" s="154" t="s">
        <v>350</v>
      </c>
      <c r="B37" s="117"/>
      <c r="C37" s="117"/>
      <c r="D37" s="302">
        <v>0.67364999999999997</v>
      </c>
      <c r="E37" s="187">
        <v>0.45044400000000001</v>
      </c>
      <c r="F37" s="187">
        <v>0.46743000000000001</v>
      </c>
      <c r="G37" s="187">
        <v>0.50458999999999998</v>
      </c>
      <c r="H37" s="187">
        <v>0.74099199999999998</v>
      </c>
      <c r="I37" s="102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</row>
    <row r="38" spans="1:96" s="101" customFormat="1" ht="24.95" customHeight="1" x14ac:dyDescent="0.35">
      <c r="A38" s="154" t="s">
        <v>351</v>
      </c>
      <c r="B38" s="117"/>
      <c r="C38" s="117"/>
      <c r="D38" s="302">
        <v>0.765154</v>
      </c>
      <c r="E38" s="187">
        <v>0.92082399999999998</v>
      </c>
      <c r="F38" s="187">
        <v>0.86004000000000003</v>
      </c>
      <c r="G38" s="187">
        <v>1.001781</v>
      </c>
      <c r="H38" s="187">
        <v>0.92305000000000004</v>
      </c>
      <c r="I38" s="102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</row>
    <row r="39" spans="1:96" s="101" customFormat="1" ht="24.95" customHeight="1" thickBot="1" x14ac:dyDescent="0.4">
      <c r="A39" s="188" t="s">
        <v>352</v>
      </c>
      <c r="B39" s="189"/>
      <c r="C39" s="117"/>
      <c r="D39" s="303">
        <v>1.6714E-2</v>
      </c>
      <c r="E39" s="190">
        <v>1.7159000000000001E-2</v>
      </c>
      <c r="F39" s="190">
        <v>1.7817E-2</v>
      </c>
      <c r="G39" s="190">
        <v>1.8370999999999998E-2</v>
      </c>
      <c r="H39" s="190">
        <v>1.8577E-2</v>
      </c>
      <c r="I39" s="102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</row>
    <row r="40" spans="1:96" s="101" customFormat="1" x14ac:dyDescent="0.25">
      <c r="A40" s="104"/>
      <c r="B40" s="104"/>
      <c r="C40" s="117"/>
      <c r="D40" s="102"/>
      <c r="E40" s="102"/>
      <c r="F40" s="102"/>
      <c r="G40" s="102"/>
      <c r="H40" s="102"/>
      <c r="I40" s="102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</row>
    <row r="41" spans="1:96" s="101" customFormat="1" x14ac:dyDescent="0.25">
      <c r="A41" s="104"/>
      <c r="B41" s="104"/>
      <c r="C41" s="117"/>
      <c r="D41" s="102"/>
      <c r="E41" s="102"/>
      <c r="F41" s="102"/>
      <c r="G41" s="102"/>
      <c r="H41" s="102"/>
      <c r="I41" s="102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</row>
    <row r="42" spans="1:96" s="101" customFormat="1" x14ac:dyDescent="0.25">
      <c r="A42" s="104"/>
      <c r="B42" s="104"/>
      <c r="C42" s="117"/>
      <c r="D42" s="102"/>
      <c r="E42" s="102"/>
      <c r="F42" s="102"/>
      <c r="G42" s="102"/>
      <c r="H42" s="102"/>
      <c r="I42" s="102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</row>
    <row r="43" spans="1:96" s="101" customFormat="1" x14ac:dyDescent="0.25">
      <c r="A43" s="104"/>
      <c r="B43" s="104"/>
      <c r="C43" s="117"/>
      <c r="D43" s="102"/>
      <c r="E43" s="102"/>
      <c r="F43" s="102"/>
      <c r="G43" s="102"/>
      <c r="H43" s="102"/>
      <c r="I43" s="102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</row>
    <row r="44" spans="1:96" s="101" customFormat="1" x14ac:dyDescent="0.25">
      <c r="A44" s="104"/>
      <c r="B44" s="104"/>
      <c r="C44" s="117"/>
      <c r="D44" s="102"/>
      <c r="E44" s="102"/>
      <c r="F44" s="102"/>
      <c r="G44" s="102"/>
      <c r="H44" s="102"/>
      <c r="I44" s="102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</row>
    <row r="45" spans="1:96" s="101" customFormat="1" x14ac:dyDescent="0.25">
      <c r="A45" s="104"/>
      <c r="B45" s="104"/>
      <c r="C45" s="117"/>
      <c r="D45" s="102"/>
      <c r="E45" s="102"/>
      <c r="F45" s="102"/>
      <c r="G45" s="102"/>
      <c r="H45" s="102"/>
      <c r="I45" s="102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</row>
    <row r="46" spans="1:96" s="101" customFormat="1" x14ac:dyDescent="0.25">
      <c r="A46" s="104"/>
      <c r="B46" s="104"/>
      <c r="C46" s="117"/>
      <c r="D46" s="102"/>
      <c r="E46" s="102"/>
      <c r="F46" s="102"/>
      <c r="G46" s="102"/>
      <c r="H46" s="102"/>
      <c r="I46" s="102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</row>
    <row r="47" spans="1:96" s="101" customFormat="1" x14ac:dyDescent="0.25">
      <c r="A47" s="104"/>
      <c r="B47" s="104"/>
      <c r="C47" s="117"/>
      <c r="D47" s="102"/>
      <c r="E47" s="102"/>
      <c r="F47" s="102"/>
      <c r="G47" s="102"/>
      <c r="H47" s="102"/>
      <c r="I47" s="102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</row>
    <row r="48" spans="1:96" s="101" customFormat="1" x14ac:dyDescent="0.25">
      <c r="A48" s="104"/>
      <c r="B48" s="104"/>
      <c r="C48" s="117"/>
      <c r="D48" s="102"/>
      <c r="E48" s="102"/>
      <c r="F48" s="102"/>
      <c r="G48" s="102"/>
      <c r="H48" s="102"/>
      <c r="I48" s="102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</row>
    <row r="49" spans="1:96" s="101" customFormat="1" x14ac:dyDescent="0.25">
      <c r="A49" s="104"/>
      <c r="B49" s="104"/>
      <c r="C49" s="117"/>
      <c r="D49" s="102"/>
      <c r="E49" s="102"/>
      <c r="F49" s="102"/>
      <c r="G49" s="102"/>
      <c r="H49" s="102"/>
      <c r="I49" s="102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</row>
    <row r="50" spans="1:96" s="101" customFormat="1" x14ac:dyDescent="0.25">
      <c r="A50" s="104"/>
      <c r="B50" s="104"/>
      <c r="C50" s="117"/>
      <c r="D50" s="102"/>
      <c r="E50" s="102"/>
      <c r="F50" s="102"/>
      <c r="G50" s="102"/>
      <c r="H50" s="102"/>
      <c r="I50" s="102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</row>
    <row r="51" spans="1:96" s="101" customFormat="1" x14ac:dyDescent="0.25">
      <c r="A51" s="104"/>
      <c r="B51" s="104"/>
      <c r="C51" s="117"/>
      <c r="D51" s="102"/>
      <c r="E51" s="102"/>
      <c r="F51" s="102"/>
      <c r="G51" s="102"/>
      <c r="H51" s="102"/>
      <c r="I51" s="102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</row>
    <row r="52" spans="1:96" s="101" customFormat="1" x14ac:dyDescent="0.25">
      <c r="A52" s="104"/>
      <c r="B52" s="104"/>
      <c r="C52" s="117"/>
      <c r="D52" s="102"/>
      <c r="E52" s="102"/>
      <c r="F52" s="102"/>
      <c r="G52" s="102"/>
      <c r="H52" s="102"/>
      <c r="I52" s="102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</row>
    <row r="53" spans="1:96" s="101" customFormat="1" x14ac:dyDescent="0.25">
      <c r="A53" s="104"/>
      <c r="B53" s="104"/>
      <c r="C53" s="117"/>
      <c r="D53" s="102"/>
      <c r="E53" s="102"/>
      <c r="F53" s="102"/>
      <c r="G53" s="102"/>
      <c r="H53" s="102"/>
      <c r="I53" s="102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</row>
    <row r="54" spans="1:96" s="101" customFormat="1" x14ac:dyDescent="0.25">
      <c r="A54" s="104"/>
      <c r="B54" s="104"/>
      <c r="C54" s="117"/>
      <c r="D54" s="102"/>
      <c r="E54" s="102"/>
      <c r="F54" s="102"/>
      <c r="G54" s="102"/>
      <c r="H54" s="102"/>
      <c r="I54" s="102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</row>
    <row r="55" spans="1:96" s="101" customFormat="1" x14ac:dyDescent="0.25">
      <c r="A55" s="104"/>
      <c r="B55" s="104"/>
      <c r="C55" s="117"/>
      <c r="D55" s="102"/>
      <c r="E55" s="102"/>
      <c r="F55" s="102"/>
      <c r="G55" s="102"/>
      <c r="H55" s="102"/>
      <c r="I55" s="102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</row>
    <row r="56" spans="1:96" s="101" customFormat="1" x14ac:dyDescent="0.25">
      <c r="A56" s="104"/>
      <c r="B56" s="104"/>
      <c r="C56" s="117"/>
      <c r="D56" s="102"/>
      <c r="E56" s="102"/>
      <c r="F56" s="102"/>
      <c r="G56" s="102"/>
      <c r="H56" s="102"/>
      <c r="I56" s="102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</row>
    <row r="57" spans="1:96" s="101" customFormat="1" x14ac:dyDescent="0.25">
      <c r="A57" s="104"/>
      <c r="B57" s="104"/>
      <c r="C57" s="117"/>
      <c r="D57" s="102"/>
      <c r="E57" s="102"/>
      <c r="F57" s="102"/>
      <c r="G57" s="102"/>
      <c r="H57" s="102"/>
      <c r="I57" s="102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</row>
    <row r="58" spans="1:96" s="101" customFormat="1" x14ac:dyDescent="0.25">
      <c r="A58" s="104"/>
      <c r="B58" s="104"/>
      <c r="C58" s="117"/>
      <c r="D58" s="102"/>
      <c r="E58" s="102"/>
      <c r="F58" s="102"/>
      <c r="G58" s="102"/>
      <c r="H58" s="102"/>
      <c r="I58" s="102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</row>
    <row r="59" spans="1:96" s="101" customFormat="1" x14ac:dyDescent="0.25">
      <c r="A59" s="104"/>
      <c r="B59" s="104"/>
      <c r="C59" s="117"/>
      <c r="D59" s="102"/>
      <c r="E59" s="102"/>
      <c r="F59" s="102"/>
      <c r="G59" s="102"/>
      <c r="H59" s="102"/>
      <c r="I59" s="102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</row>
    <row r="60" spans="1:96" s="101" customFormat="1" x14ac:dyDescent="0.25">
      <c r="A60" s="104"/>
      <c r="B60" s="104"/>
      <c r="C60" s="117"/>
      <c r="D60" s="102"/>
      <c r="E60" s="102"/>
      <c r="F60" s="102"/>
      <c r="G60" s="102"/>
      <c r="H60" s="102"/>
      <c r="I60" s="102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</row>
    <row r="61" spans="1:96" s="101" customFormat="1" x14ac:dyDescent="0.25">
      <c r="A61" s="104"/>
      <c r="B61" s="104"/>
      <c r="C61" s="117"/>
      <c r="D61" s="102"/>
      <c r="E61" s="102"/>
      <c r="F61" s="102"/>
      <c r="G61" s="102"/>
      <c r="H61" s="102"/>
      <c r="I61" s="102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</row>
    <row r="62" spans="1:96" s="101" customFormat="1" x14ac:dyDescent="0.25">
      <c r="A62" s="104"/>
      <c r="B62" s="104"/>
      <c r="C62" s="117"/>
      <c r="D62" s="102"/>
      <c r="E62" s="102"/>
      <c r="F62" s="102"/>
      <c r="G62" s="102"/>
      <c r="H62" s="102"/>
      <c r="I62" s="102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</row>
    <row r="63" spans="1:96" s="101" customFormat="1" x14ac:dyDescent="0.25">
      <c r="A63" s="104"/>
      <c r="B63" s="104"/>
      <c r="C63" s="117"/>
      <c r="D63" s="102"/>
      <c r="E63" s="102"/>
      <c r="F63" s="102"/>
      <c r="G63" s="102"/>
      <c r="H63" s="102"/>
      <c r="I63" s="102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</row>
    <row r="64" spans="1:96" s="101" customFormat="1" x14ac:dyDescent="0.25">
      <c r="A64" s="104"/>
      <c r="B64" s="104"/>
      <c r="C64" s="117"/>
      <c r="D64" s="102"/>
      <c r="E64" s="102"/>
      <c r="F64" s="102"/>
      <c r="G64" s="102"/>
      <c r="H64" s="102"/>
      <c r="I64" s="102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</row>
    <row r="65" spans="1:96" s="101" customFormat="1" x14ac:dyDescent="0.25">
      <c r="A65" s="104"/>
      <c r="B65" s="104"/>
      <c r="C65" s="117"/>
      <c r="D65" s="102"/>
      <c r="E65" s="102"/>
      <c r="F65" s="102"/>
      <c r="G65" s="102"/>
      <c r="H65" s="102"/>
      <c r="I65" s="102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</row>
    <row r="66" spans="1:96" s="101" customFormat="1" x14ac:dyDescent="0.25">
      <c r="A66" s="104"/>
      <c r="B66" s="104"/>
      <c r="C66" s="117"/>
      <c r="D66" s="102"/>
      <c r="E66" s="102"/>
      <c r="F66" s="102"/>
      <c r="G66" s="102"/>
      <c r="H66" s="102"/>
      <c r="I66" s="102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</row>
    <row r="67" spans="1:96" s="101" customFormat="1" x14ac:dyDescent="0.25">
      <c r="A67" s="104"/>
      <c r="B67" s="104"/>
      <c r="C67" s="117"/>
      <c r="D67" s="102"/>
      <c r="E67" s="102"/>
      <c r="F67" s="102"/>
      <c r="G67" s="102"/>
      <c r="H67" s="102"/>
      <c r="I67" s="102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</row>
    <row r="68" spans="1:96" s="101" customFormat="1" x14ac:dyDescent="0.25">
      <c r="A68" s="104"/>
      <c r="B68" s="104"/>
      <c r="C68" s="117"/>
      <c r="D68" s="102"/>
      <c r="E68" s="102"/>
      <c r="F68" s="102"/>
      <c r="G68" s="102"/>
      <c r="H68" s="102"/>
      <c r="I68" s="102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</row>
    <row r="69" spans="1:96" s="101" customFormat="1" x14ac:dyDescent="0.25">
      <c r="A69" s="104"/>
      <c r="B69" s="104"/>
      <c r="C69" s="117"/>
      <c r="D69" s="102"/>
      <c r="E69" s="102"/>
      <c r="F69" s="102"/>
      <c r="G69" s="102"/>
      <c r="H69" s="102"/>
      <c r="I69" s="102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</row>
    <row r="70" spans="1:96" s="101" customFormat="1" x14ac:dyDescent="0.25">
      <c r="A70" s="104"/>
      <c r="B70" s="104"/>
      <c r="C70" s="117"/>
      <c r="D70" s="102"/>
      <c r="E70" s="102"/>
      <c r="F70" s="102"/>
      <c r="G70" s="102"/>
      <c r="H70" s="102"/>
      <c r="I70" s="102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</row>
    <row r="71" spans="1:96" s="101" customFormat="1" x14ac:dyDescent="0.25">
      <c r="A71" s="104"/>
      <c r="B71" s="104"/>
      <c r="C71" s="117"/>
      <c r="D71" s="102"/>
      <c r="E71" s="102"/>
      <c r="F71" s="102"/>
      <c r="G71" s="102"/>
      <c r="H71" s="102"/>
      <c r="I71" s="102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</row>
    <row r="72" spans="1:96" s="101" customFormat="1" x14ac:dyDescent="0.25">
      <c r="A72" s="104"/>
      <c r="B72" s="104"/>
      <c r="C72" s="117"/>
      <c r="D72" s="102"/>
      <c r="E72" s="102"/>
      <c r="F72" s="102"/>
      <c r="G72" s="102"/>
      <c r="H72" s="102"/>
      <c r="I72" s="102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</row>
    <row r="73" spans="1:96" s="101" customFormat="1" x14ac:dyDescent="0.25">
      <c r="A73" s="104"/>
      <c r="B73" s="104"/>
      <c r="C73" s="117"/>
      <c r="D73" s="102"/>
      <c r="E73" s="102"/>
      <c r="F73" s="102"/>
      <c r="G73" s="102"/>
      <c r="H73" s="102"/>
      <c r="I73" s="102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</row>
    <row r="74" spans="1:96" s="101" customFormat="1" x14ac:dyDescent="0.25">
      <c r="A74" s="104"/>
      <c r="B74" s="104"/>
      <c r="C74" s="117"/>
      <c r="D74" s="102"/>
      <c r="E74" s="102"/>
      <c r="F74" s="102"/>
      <c r="G74" s="102"/>
      <c r="H74" s="102"/>
      <c r="I74" s="102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</row>
    <row r="75" spans="1:96" s="101" customFormat="1" x14ac:dyDescent="0.25">
      <c r="A75" s="104"/>
      <c r="B75" s="104"/>
      <c r="C75" s="117"/>
      <c r="D75" s="102"/>
      <c r="E75" s="102"/>
      <c r="F75" s="102"/>
      <c r="G75" s="102"/>
      <c r="H75" s="102"/>
      <c r="I75" s="102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</row>
    <row r="76" spans="1:96" s="101" customFormat="1" x14ac:dyDescent="0.25">
      <c r="A76" s="104"/>
      <c r="B76" s="104"/>
      <c r="C76" s="117"/>
      <c r="D76" s="102"/>
      <c r="E76" s="102"/>
      <c r="F76" s="102"/>
      <c r="G76" s="102"/>
      <c r="H76" s="102"/>
      <c r="I76" s="102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</row>
    <row r="77" spans="1:96" s="101" customFormat="1" x14ac:dyDescent="0.25">
      <c r="A77" s="104"/>
      <c r="B77" s="104"/>
      <c r="C77" s="117"/>
      <c r="D77" s="102"/>
      <c r="E77" s="102"/>
      <c r="F77" s="102"/>
      <c r="G77" s="102"/>
      <c r="H77" s="102"/>
      <c r="I77" s="102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</row>
    <row r="78" spans="1:96" s="101" customFormat="1" x14ac:dyDescent="0.25">
      <c r="A78" s="104"/>
      <c r="B78" s="104"/>
      <c r="C78" s="117"/>
      <c r="D78" s="102"/>
      <c r="E78" s="102"/>
      <c r="F78" s="102"/>
      <c r="G78" s="102"/>
      <c r="H78" s="102"/>
      <c r="I78" s="102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</row>
    <row r="79" spans="1:96" s="101" customFormat="1" x14ac:dyDescent="0.25">
      <c r="A79" s="104"/>
      <c r="B79" s="104"/>
      <c r="C79" s="117"/>
      <c r="D79" s="102"/>
      <c r="E79" s="102"/>
      <c r="F79" s="102"/>
      <c r="G79" s="102"/>
      <c r="H79" s="102"/>
      <c r="I79" s="102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</row>
    <row r="80" spans="1:96" s="101" customFormat="1" x14ac:dyDescent="0.25">
      <c r="A80" s="104"/>
      <c r="B80" s="104"/>
      <c r="C80" s="117"/>
      <c r="D80" s="102"/>
      <c r="E80" s="102"/>
      <c r="F80" s="102"/>
      <c r="G80" s="102"/>
      <c r="H80" s="102"/>
      <c r="I80" s="102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</row>
    <row r="81" spans="1:96" s="101" customFormat="1" x14ac:dyDescent="0.25">
      <c r="A81" s="104"/>
      <c r="B81" s="104"/>
      <c r="C81" s="117"/>
      <c r="D81" s="102"/>
      <c r="E81" s="102"/>
      <c r="F81" s="102"/>
      <c r="G81" s="102"/>
      <c r="H81" s="102"/>
      <c r="I81" s="102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</row>
    <row r="82" spans="1:96" s="101" customFormat="1" x14ac:dyDescent="0.25">
      <c r="A82" s="104"/>
      <c r="B82" s="104"/>
      <c r="C82" s="117"/>
      <c r="D82" s="102"/>
      <c r="E82" s="102"/>
      <c r="F82" s="102"/>
      <c r="G82" s="102"/>
      <c r="H82" s="102"/>
      <c r="I82" s="102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</row>
    <row r="83" spans="1:96" s="101" customFormat="1" x14ac:dyDescent="0.25">
      <c r="A83" s="104"/>
      <c r="B83" s="104"/>
      <c r="C83" s="117"/>
      <c r="D83" s="102"/>
      <c r="E83" s="102"/>
      <c r="F83" s="102"/>
      <c r="G83" s="102"/>
      <c r="H83" s="102"/>
      <c r="I83" s="102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</row>
    <row r="84" spans="1:96" s="101" customFormat="1" x14ac:dyDescent="0.25">
      <c r="A84" s="104"/>
      <c r="B84" s="104"/>
      <c r="C84" s="117"/>
      <c r="D84" s="102"/>
      <c r="E84" s="102"/>
      <c r="F84" s="102"/>
      <c r="G84" s="102"/>
      <c r="H84" s="102"/>
      <c r="I84" s="102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</row>
    <row r="85" spans="1:96" s="101" customFormat="1" x14ac:dyDescent="0.25">
      <c r="A85" s="104"/>
      <c r="B85" s="104"/>
      <c r="C85" s="117"/>
      <c r="D85" s="102"/>
      <c r="E85" s="102"/>
      <c r="F85" s="102"/>
      <c r="G85" s="102"/>
      <c r="H85" s="102"/>
      <c r="I85" s="102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</row>
    <row r="86" spans="1:96" s="101" customFormat="1" x14ac:dyDescent="0.25">
      <c r="A86" s="104"/>
      <c r="B86" s="104"/>
      <c r="C86" s="117"/>
      <c r="D86" s="102"/>
      <c r="E86" s="102"/>
      <c r="F86" s="102"/>
      <c r="G86" s="102"/>
      <c r="H86" s="102"/>
      <c r="I86" s="102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</row>
    <row r="87" spans="1:96" s="101" customFormat="1" x14ac:dyDescent="0.25">
      <c r="A87" s="104"/>
      <c r="B87" s="104"/>
      <c r="C87" s="117"/>
      <c r="D87" s="102"/>
      <c r="E87" s="102"/>
      <c r="F87" s="102"/>
      <c r="G87" s="102"/>
      <c r="H87" s="102"/>
      <c r="I87" s="102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</row>
    <row r="88" spans="1:96" s="101" customFormat="1" x14ac:dyDescent="0.25">
      <c r="A88" s="104"/>
      <c r="B88" s="104"/>
      <c r="C88" s="117"/>
      <c r="D88" s="102"/>
      <c r="E88" s="102"/>
      <c r="F88" s="102"/>
      <c r="G88" s="102"/>
      <c r="H88" s="102"/>
      <c r="I88" s="102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</row>
    <row r="89" spans="1:96" s="101" customFormat="1" x14ac:dyDescent="0.25">
      <c r="A89" s="104"/>
      <c r="B89" s="104"/>
      <c r="C89" s="117"/>
      <c r="D89" s="102"/>
      <c r="E89" s="102"/>
      <c r="F89" s="102"/>
      <c r="G89" s="102"/>
      <c r="H89" s="102"/>
      <c r="I89" s="102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</row>
    <row r="90" spans="1:96" s="101" customFormat="1" x14ac:dyDescent="0.25">
      <c r="A90" s="104"/>
      <c r="B90" s="104"/>
      <c r="C90" s="117"/>
      <c r="D90" s="102"/>
      <c r="E90" s="102"/>
      <c r="F90" s="102"/>
      <c r="G90" s="102"/>
      <c r="H90" s="102"/>
      <c r="I90" s="102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</row>
    <row r="91" spans="1:96" s="101" customFormat="1" x14ac:dyDescent="0.25">
      <c r="A91" s="104"/>
      <c r="B91" s="104"/>
      <c r="C91" s="117"/>
      <c r="D91" s="102"/>
      <c r="E91" s="102"/>
      <c r="F91" s="102"/>
      <c r="G91" s="102"/>
      <c r="H91" s="102"/>
      <c r="I91" s="102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</row>
    <row r="92" spans="1:96" s="101" customFormat="1" x14ac:dyDescent="0.25">
      <c r="A92" s="104"/>
      <c r="B92" s="104"/>
      <c r="C92" s="117"/>
      <c r="D92" s="102"/>
      <c r="E92" s="102"/>
      <c r="F92" s="102"/>
      <c r="G92" s="102"/>
      <c r="H92" s="102"/>
      <c r="I92" s="102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</row>
    <row r="93" spans="1:96" s="101" customFormat="1" x14ac:dyDescent="0.25">
      <c r="A93" s="104"/>
      <c r="B93" s="104"/>
      <c r="C93" s="117"/>
      <c r="D93" s="102"/>
      <c r="E93" s="102"/>
      <c r="F93" s="102"/>
      <c r="G93" s="102"/>
      <c r="H93" s="102"/>
      <c r="I93" s="102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</row>
    <row r="94" spans="1:96" s="101" customFormat="1" x14ac:dyDescent="0.25">
      <c r="A94" s="104"/>
      <c r="B94" s="104"/>
      <c r="C94" s="117"/>
      <c r="D94" s="102"/>
      <c r="E94" s="102"/>
      <c r="F94" s="102"/>
      <c r="G94" s="102"/>
      <c r="H94" s="102"/>
      <c r="I94" s="102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</row>
    <row r="95" spans="1:96" s="101" customFormat="1" x14ac:dyDescent="0.25">
      <c r="A95" s="104"/>
      <c r="B95" s="104"/>
      <c r="C95" s="117"/>
      <c r="D95" s="102"/>
      <c r="E95" s="102"/>
      <c r="F95" s="102"/>
      <c r="G95" s="102"/>
      <c r="H95" s="102"/>
      <c r="I95" s="102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</row>
    <row r="96" spans="1:96" s="101" customFormat="1" x14ac:dyDescent="0.25">
      <c r="A96" s="104"/>
      <c r="B96" s="104"/>
      <c r="C96" s="117"/>
      <c r="D96" s="102"/>
      <c r="E96" s="102"/>
      <c r="F96" s="102"/>
      <c r="G96" s="102"/>
      <c r="H96" s="102"/>
      <c r="I96" s="102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</row>
    <row r="97" spans="1:96" s="101" customFormat="1" x14ac:dyDescent="0.25">
      <c r="A97" s="104"/>
      <c r="B97" s="104"/>
      <c r="C97" s="117"/>
      <c r="D97" s="102"/>
      <c r="E97" s="102"/>
      <c r="F97" s="102"/>
      <c r="G97" s="102"/>
      <c r="H97" s="102"/>
      <c r="I97" s="102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</row>
    <row r="98" spans="1:96" s="101" customFormat="1" x14ac:dyDescent="0.25">
      <c r="A98" s="104"/>
      <c r="B98" s="104"/>
      <c r="C98" s="117"/>
      <c r="D98" s="102"/>
      <c r="E98" s="102"/>
      <c r="F98" s="102"/>
      <c r="G98" s="102"/>
      <c r="H98" s="102"/>
      <c r="I98" s="102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</row>
    <row r="99" spans="1:96" s="101" customFormat="1" x14ac:dyDescent="0.25">
      <c r="A99" s="104"/>
      <c r="B99" s="104"/>
      <c r="C99" s="117"/>
      <c r="D99" s="102"/>
      <c r="E99" s="102"/>
      <c r="F99" s="102"/>
      <c r="G99" s="102"/>
      <c r="H99" s="102"/>
      <c r="I99" s="102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</row>
    <row r="100" spans="1:96" s="101" customFormat="1" x14ac:dyDescent="0.25">
      <c r="A100" s="104"/>
      <c r="B100" s="104"/>
      <c r="C100" s="117"/>
      <c r="D100" s="102"/>
      <c r="E100" s="102"/>
      <c r="F100" s="102"/>
      <c r="G100" s="102"/>
      <c r="H100" s="102"/>
      <c r="I100" s="102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</row>
    <row r="101" spans="1:96" s="101" customFormat="1" x14ac:dyDescent="0.25">
      <c r="A101" s="104"/>
      <c r="B101" s="104"/>
      <c r="C101" s="117"/>
      <c r="D101" s="102"/>
      <c r="E101" s="102"/>
      <c r="F101" s="102"/>
      <c r="G101" s="102"/>
      <c r="H101" s="102"/>
      <c r="I101" s="102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</row>
    <row r="102" spans="1:96" s="101" customFormat="1" x14ac:dyDescent="0.25">
      <c r="A102" s="104"/>
      <c r="B102" s="104"/>
      <c r="C102" s="117"/>
      <c r="D102" s="102"/>
      <c r="E102" s="102"/>
      <c r="F102" s="102"/>
      <c r="G102" s="102"/>
      <c r="H102" s="102"/>
      <c r="I102" s="102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</row>
    <row r="103" spans="1:96" s="101" customFormat="1" x14ac:dyDescent="0.25">
      <c r="A103" s="104"/>
      <c r="B103" s="104"/>
      <c r="C103" s="117"/>
      <c r="D103" s="102"/>
      <c r="E103" s="102"/>
      <c r="F103" s="102"/>
      <c r="G103" s="102"/>
      <c r="H103" s="102"/>
      <c r="I103" s="102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</row>
    <row r="104" spans="1:96" s="101" customFormat="1" x14ac:dyDescent="0.25">
      <c r="A104" s="104"/>
      <c r="B104" s="104"/>
      <c r="C104" s="117"/>
      <c r="D104" s="102"/>
      <c r="E104" s="102"/>
      <c r="F104" s="102"/>
      <c r="G104" s="102"/>
      <c r="H104" s="102"/>
      <c r="I104" s="102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</row>
    <row r="105" spans="1:96" s="101" customFormat="1" x14ac:dyDescent="0.25">
      <c r="A105" s="104"/>
      <c r="B105" s="104"/>
      <c r="C105" s="117"/>
      <c r="D105" s="102"/>
      <c r="E105" s="102"/>
      <c r="F105" s="102"/>
      <c r="G105" s="102"/>
      <c r="H105" s="102"/>
      <c r="I105" s="102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</row>
    <row r="106" spans="1:96" s="101" customFormat="1" x14ac:dyDescent="0.25">
      <c r="A106" s="104"/>
      <c r="B106" s="104"/>
      <c r="C106" s="117"/>
      <c r="D106" s="102"/>
      <c r="E106" s="102"/>
      <c r="F106" s="102"/>
      <c r="G106" s="102"/>
      <c r="H106" s="102"/>
      <c r="I106" s="102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</row>
    <row r="107" spans="1:96" s="101" customFormat="1" x14ac:dyDescent="0.25">
      <c r="A107" s="104"/>
      <c r="B107" s="104"/>
      <c r="C107" s="117"/>
      <c r="D107" s="102"/>
      <c r="E107" s="102"/>
      <c r="F107" s="102"/>
      <c r="G107" s="102"/>
      <c r="H107" s="102"/>
      <c r="I107" s="102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</row>
    <row r="108" spans="1:96" s="101" customFormat="1" x14ac:dyDescent="0.25">
      <c r="A108" s="104"/>
      <c r="B108" s="104"/>
      <c r="C108" s="117"/>
      <c r="D108" s="102"/>
      <c r="E108" s="102"/>
      <c r="F108" s="102"/>
      <c r="G108" s="102"/>
      <c r="H108" s="102"/>
      <c r="I108" s="102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</row>
    <row r="109" spans="1:96" s="101" customFormat="1" x14ac:dyDescent="0.25">
      <c r="A109" s="104"/>
      <c r="B109" s="104"/>
      <c r="C109" s="117"/>
      <c r="D109" s="102"/>
      <c r="E109" s="102"/>
      <c r="F109" s="102"/>
      <c r="G109" s="102"/>
      <c r="H109" s="102"/>
      <c r="I109" s="102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</row>
    <row r="110" spans="1:96" s="101" customFormat="1" x14ac:dyDescent="0.25">
      <c r="A110" s="104"/>
      <c r="B110" s="104"/>
      <c r="C110" s="117"/>
      <c r="D110" s="102"/>
      <c r="E110" s="102"/>
      <c r="F110" s="102"/>
      <c r="G110" s="102"/>
      <c r="H110" s="102"/>
      <c r="I110" s="102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</row>
    <row r="111" spans="1:96" s="101" customFormat="1" x14ac:dyDescent="0.25">
      <c r="A111" s="104"/>
      <c r="B111" s="104"/>
      <c r="C111" s="117"/>
      <c r="D111" s="102"/>
      <c r="E111" s="102"/>
      <c r="F111" s="102"/>
      <c r="G111" s="102"/>
      <c r="H111" s="102"/>
      <c r="I111" s="102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</row>
    <row r="112" spans="1:96" s="101" customFormat="1" x14ac:dyDescent="0.25">
      <c r="A112" s="104"/>
      <c r="B112" s="104"/>
      <c r="C112" s="117"/>
      <c r="D112" s="102"/>
      <c r="E112" s="102"/>
      <c r="F112" s="102"/>
      <c r="G112" s="102"/>
      <c r="H112" s="102"/>
      <c r="I112" s="102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</row>
    <row r="113" spans="1:96" s="101" customFormat="1" x14ac:dyDescent="0.25">
      <c r="A113" s="104"/>
      <c r="B113" s="104"/>
      <c r="C113" s="117"/>
      <c r="D113" s="102"/>
      <c r="E113" s="102"/>
      <c r="F113" s="102"/>
      <c r="G113" s="102"/>
      <c r="H113" s="102"/>
      <c r="I113" s="102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</row>
    <row r="114" spans="1:96" s="101" customFormat="1" x14ac:dyDescent="0.25">
      <c r="A114" s="104"/>
      <c r="B114" s="104"/>
      <c r="C114" s="117"/>
      <c r="D114" s="102"/>
      <c r="E114" s="102"/>
      <c r="F114" s="102"/>
      <c r="G114" s="102"/>
      <c r="H114" s="102"/>
      <c r="I114" s="102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</row>
    <row r="115" spans="1:96" s="101" customFormat="1" x14ac:dyDescent="0.25">
      <c r="A115" s="104"/>
      <c r="B115" s="104"/>
      <c r="C115" s="117"/>
      <c r="D115" s="102"/>
      <c r="E115" s="102"/>
      <c r="F115" s="102"/>
      <c r="G115" s="102"/>
      <c r="H115" s="102"/>
      <c r="I115" s="102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</row>
    <row r="116" spans="1:96" s="101" customFormat="1" x14ac:dyDescent="0.25">
      <c r="A116" s="104"/>
      <c r="B116" s="104"/>
      <c r="C116" s="117"/>
      <c r="D116" s="102"/>
      <c r="E116" s="102"/>
      <c r="F116" s="102"/>
      <c r="G116" s="102"/>
      <c r="H116" s="102"/>
      <c r="I116" s="102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</row>
    <row r="117" spans="1:96" s="101" customFormat="1" x14ac:dyDescent="0.25">
      <c r="A117" s="104"/>
      <c r="B117" s="104"/>
      <c r="C117" s="117"/>
      <c r="D117" s="102"/>
      <c r="E117" s="102"/>
      <c r="F117" s="102"/>
      <c r="G117" s="102"/>
      <c r="H117" s="102"/>
      <c r="I117" s="102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</row>
    <row r="118" spans="1:96" s="101" customFormat="1" x14ac:dyDescent="0.25">
      <c r="A118" s="104"/>
      <c r="B118" s="104"/>
      <c r="C118" s="117"/>
      <c r="D118" s="102"/>
      <c r="E118" s="102"/>
      <c r="F118" s="102"/>
      <c r="G118" s="102"/>
      <c r="H118" s="102"/>
      <c r="I118" s="102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</row>
    <row r="119" spans="1:96" s="101" customFormat="1" x14ac:dyDescent="0.25">
      <c r="A119" s="104"/>
      <c r="B119" s="104"/>
      <c r="C119" s="117"/>
      <c r="D119" s="102"/>
      <c r="E119" s="102"/>
      <c r="F119" s="102"/>
      <c r="G119" s="102"/>
      <c r="H119" s="102"/>
      <c r="I119" s="102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</row>
    <row r="120" spans="1:96" s="101" customFormat="1" x14ac:dyDescent="0.25">
      <c r="A120" s="104"/>
      <c r="B120" s="104"/>
      <c r="C120" s="117"/>
      <c r="D120" s="102"/>
      <c r="E120" s="102"/>
      <c r="F120" s="102"/>
      <c r="G120" s="102"/>
      <c r="H120" s="102"/>
      <c r="I120" s="102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</row>
    <row r="121" spans="1:96" s="101" customFormat="1" x14ac:dyDescent="0.25">
      <c r="A121" s="104"/>
      <c r="B121" s="104"/>
      <c r="C121" s="117"/>
      <c r="D121" s="102"/>
      <c r="E121" s="102"/>
      <c r="F121" s="102"/>
      <c r="G121" s="102"/>
      <c r="H121" s="102"/>
      <c r="I121" s="102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</row>
    <row r="122" spans="1:96" s="101" customFormat="1" x14ac:dyDescent="0.25">
      <c r="A122" s="104"/>
      <c r="B122" s="104"/>
      <c r="C122" s="117"/>
      <c r="D122" s="102"/>
      <c r="E122" s="102"/>
      <c r="F122" s="102"/>
      <c r="G122" s="102"/>
      <c r="H122" s="102"/>
      <c r="I122" s="102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</row>
    <row r="123" spans="1:96" s="101" customFormat="1" x14ac:dyDescent="0.25">
      <c r="A123" s="104"/>
      <c r="B123" s="104"/>
      <c r="C123" s="117"/>
      <c r="D123" s="102"/>
      <c r="E123" s="102"/>
      <c r="F123" s="102"/>
      <c r="G123" s="102"/>
      <c r="H123" s="102"/>
      <c r="I123" s="102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</row>
    <row r="124" spans="1:96" s="101" customFormat="1" x14ac:dyDescent="0.25">
      <c r="A124" s="104"/>
      <c r="B124" s="104"/>
      <c r="C124" s="117"/>
      <c r="D124" s="102"/>
      <c r="E124" s="102"/>
      <c r="F124" s="102"/>
      <c r="G124" s="102"/>
      <c r="H124" s="102"/>
      <c r="I124" s="102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</row>
    <row r="125" spans="1:96" s="101" customFormat="1" x14ac:dyDescent="0.25">
      <c r="A125" s="104"/>
      <c r="B125" s="104"/>
      <c r="C125" s="117"/>
      <c r="D125" s="102"/>
      <c r="E125" s="102"/>
      <c r="F125" s="102"/>
      <c r="G125" s="102"/>
      <c r="H125" s="102"/>
      <c r="I125" s="102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</row>
    <row r="126" spans="1:96" s="101" customFormat="1" x14ac:dyDescent="0.25">
      <c r="A126" s="104"/>
      <c r="B126" s="104"/>
      <c r="C126" s="117"/>
      <c r="D126" s="102"/>
      <c r="E126" s="102"/>
      <c r="F126" s="102"/>
      <c r="G126" s="102"/>
      <c r="H126" s="102"/>
      <c r="I126" s="102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</row>
    <row r="127" spans="1:96" s="101" customFormat="1" x14ac:dyDescent="0.25">
      <c r="A127" s="104"/>
      <c r="B127" s="104"/>
      <c r="C127" s="117"/>
      <c r="D127" s="102"/>
      <c r="E127" s="102"/>
      <c r="F127" s="102"/>
      <c r="G127" s="102"/>
      <c r="H127" s="102"/>
      <c r="I127" s="102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</row>
    <row r="128" spans="1:96" s="101" customFormat="1" x14ac:dyDescent="0.25">
      <c r="A128" s="104"/>
      <c r="B128" s="104"/>
      <c r="C128" s="117"/>
      <c r="D128" s="102"/>
      <c r="E128" s="102"/>
      <c r="F128" s="102"/>
      <c r="G128" s="102"/>
      <c r="H128" s="102"/>
      <c r="I128" s="102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</row>
    <row r="129" spans="1:96" s="101" customFormat="1" x14ac:dyDescent="0.25">
      <c r="A129" s="104"/>
      <c r="B129" s="104"/>
      <c r="C129" s="117"/>
      <c r="D129" s="102"/>
      <c r="E129" s="102"/>
      <c r="F129" s="102"/>
      <c r="G129" s="102"/>
      <c r="H129" s="102"/>
      <c r="I129" s="102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</row>
    <row r="130" spans="1:96" s="101" customFormat="1" x14ac:dyDescent="0.25">
      <c r="A130" s="104"/>
      <c r="B130" s="104"/>
      <c r="C130" s="117"/>
      <c r="D130" s="102"/>
      <c r="E130" s="102"/>
      <c r="F130" s="102"/>
      <c r="G130" s="102"/>
      <c r="H130" s="102"/>
      <c r="I130" s="102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</row>
    <row r="131" spans="1:96" s="101" customFormat="1" x14ac:dyDescent="0.25">
      <c r="A131" s="104"/>
      <c r="B131" s="104"/>
      <c r="C131" s="117"/>
      <c r="D131" s="102"/>
      <c r="E131" s="102"/>
      <c r="F131" s="102"/>
      <c r="G131" s="102"/>
      <c r="H131" s="102"/>
      <c r="I131" s="102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</row>
    <row r="132" spans="1:96" s="101" customFormat="1" x14ac:dyDescent="0.25">
      <c r="A132" s="104"/>
      <c r="B132" s="104"/>
      <c r="C132" s="117"/>
      <c r="D132" s="102"/>
      <c r="E132" s="102"/>
      <c r="F132" s="102"/>
      <c r="G132" s="102"/>
      <c r="H132" s="102"/>
      <c r="I132" s="102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</row>
    <row r="133" spans="1:96" s="101" customFormat="1" x14ac:dyDescent="0.25">
      <c r="A133" s="104"/>
      <c r="B133" s="104"/>
      <c r="C133" s="117"/>
      <c r="D133" s="102"/>
      <c r="E133" s="102"/>
      <c r="F133" s="102"/>
      <c r="G133" s="102"/>
      <c r="H133" s="102"/>
      <c r="I133" s="102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</row>
    <row r="134" spans="1:96" s="101" customFormat="1" x14ac:dyDescent="0.25">
      <c r="A134" s="104"/>
      <c r="B134" s="104"/>
      <c r="C134" s="117"/>
      <c r="D134" s="102"/>
      <c r="E134" s="102"/>
      <c r="F134" s="102"/>
      <c r="G134" s="102"/>
      <c r="H134" s="102"/>
      <c r="I134" s="102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</row>
    <row r="135" spans="1:96" s="101" customFormat="1" x14ac:dyDescent="0.25">
      <c r="A135" s="104"/>
      <c r="B135" s="104"/>
      <c r="C135" s="117"/>
      <c r="D135" s="102"/>
      <c r="E135" s="102"/>
      <c r="F135" s="102"/>
      <c r="G135" s="102"/>
      <c r="H135" s="102"/>
      <c r="I135" s="102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</row>
    <row r="136" spans="1:96" s="101" customFormat="1" x14ac:dyDescent="0.25">
      <c r="A136" s="104"/>
      <c r="B136" s="104"/>
      <c r="C136" s="117"/>
      <c r="D136" s="102"/>
      <c r="E136" s="102"/>
      <c r="F136" s="102"/>
      <c r="G136" s="102"/>
      <c r="H136" s="102"/>
      <c r="I136" s="102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</row>
    <row r="137" spans="1:96" s="101" customFormat="1" x14ac:dyDescent="0.25">
      <c r="A137" s="104"/>
      <c r="B137" s="104"/>
      <c r="C137" s="117"/>
      <c r="D137" s="102"/>
      <c r="E137" s="102"/>
      <c r="F137" s="102"/>
      <c r="G137" s="102"/>
      <c r="H137" s="102"/>
      <c r="I137" s="102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  <c r="CR137" s="123"/>
    </row>
    <row r="138" spans="1:96" s="101" customFormat="1" x14ac:dyDescent="0.25">
      <c r="A138" s="104"/>
      <c r="B138" s="104"/>
      <c r="C138" s="117"/>
      <c r="D138" s="102"/>
      <c r="E138" s="102"/>
      <c r="F138" s="102"/>
      <c r="G138" s="102"/>
      <c r="H138" s="102"/>
      <c r="I138" s="102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</row>
    <row r="139" spans="1:96" s="101" customFormat="1" x14ac:dyDescent="0.25">
      <c r="A139" s="104"/>
      <c r="B139" s="104"/>
      <c r="C139" s="117"/>
      <c r="D139" s="102"/>
      <c r="E139" s="102"/>
      <c r="F139" s="102"/>
      <c r="G139" s="102"/>
      <c r="H139" s="102"/>
      <c r="I139" s="102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</row>
    <row r="140" spans="1:96" s="101" customFormat="1" x14ac:dyDescent="0.25">
      <c r="A140" s="104"/>
      <c r="B140" s="104"/>
      <c r="C140" s="117"/>
      <c r="D140" s="102"/>
      <c r="E140" s="102"/>
      <c r="F140" s="102"/>
      <c r="G140" s="102"/>
      <c r="H140" s="102"/>
      <c r="I140" s="102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</row>
    <row r="141" spans="1:96" s="101" customFormat="1" x14ac:dyDescent="0.25">
      <c r="A141" s="104"/>
      <c r="B141" s="104"/>
      <c r="C141" s="117"/>
      <c r="D141" s="102"/>
      <c r="E141" s="102"/>
      <c r="F141" s="102"/>
      <c r="G141" s="102"/>
      <c r="H141" s="102"/>
      <c r="I141" s="102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</row>
    <row r="142" spans="1:96" s="101" customFormat="1" x14ac:dyDescent="0.25">
      <c r="A142" s="104"/>
      <c r="B142" s="104"/>
      <c r="C142" s="117"/>
      <c r="D142" s="102"/>
      <c r="E142" s="102"/>
      <c r="F142" s="102"/>
      <c r="G142" s="102"/>
      <c r="H142" s="102"/>
      <c r="I142" s="102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  <c r="CR142" s="123"/>
    </row>
    <row r="143" spans="1:96" s="101" customFormat="1" x14ac:dyDescent="0.25">
      <c r="A143" s="104"/>
      <c r="B143" s="104"/>
      <c r="C143" s="117"/>
      <c r="D143" s="102"/>
      <c r="E143" s="102"/>
      <c r="F143" s="102"/>
      <c r="G143" s="102"/>
      <c r="H143" s="102"/>
      <c r="I143" s="102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</row>
    <row r="144" spans="1:96" s="101" customFormat="1" x14ac:dyDescent="0.25">
      <c r="A144" s="104"/>
      <c r="B144" s="104"/>
      <c r="C144" s="117"/>
      <c r="D144" s="102"/>
      <c r="E144" s="102"/>
      <c r="F144" s="102"/>
      <c r="G144" s="102"/>
      <c r="H144" s="102"/>
      <c r="I144" s="102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</row>
    <row r="145" spans="1:96" s="101" customFormat="1" x14ac:dyDescent="0.25">
      <c r="A145" s="104"/>
      <c r="B145" s="104"/>
      <c r="C145" s="117"/>
      <c r="D145" s="102"/>
      <c r="E145" s="102"/>
      <c r="F145" s="102"/>
      <c r="G145" s="102"/>
      <c r="H145" s="102"/>
      <c r="I145" s="102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</row>
    <row r="146" spans="1:96" s="101" customFormat="1" x14ac:dyDescent="0.25">
      <c r="A146" s="104"/>
      <c r="B146" s="104"/>
      <c r="C146" s="117"/>
      <c r="D146" s="102"/>
      <c r="E146" s="102"/>
      <c r="F146" s="102"/>
      <c r="G146" s="102"/>
      <c r="H146" s="102"/>
      <c r="I146" s="102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</row>
    <row r="147" spans="1:96" s="101" customFormat="1" x14ac:dyDescent="0.25">
      <c r="A147" s="18"/>
      <c r="B147" s="18"/>
      <c r="C147" s="117"/>
      <c r="D147" s="100"/>
      <c r="E147" s="100"/>
      <c r="F147" s="100"/>
      <c r="G147" s="100"/>
      <c r="H147" s="100"/>
      <c r="I147" s="102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</row>
    <row r="148" spans="1:96" s="101" customFormat="1" x14ac:dyDescent="0.25">
      <c r="A148" s="18"/>
      <c r="B148" s="18"/>
      <c r="C148" s="117"/>
      <c r="D148" s="100"/>
      <c r="E148" s="100"/>
      <c r="F148" s="100"/>
      <c r="G148" s="100"/>
      <c r="H148" s="100"/>
      <c r="I148" s="102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</row>
  </sheetData>
  <mergeCells count="1">
    <mergeCell ref="D1:H1"/>
  </mergeCells>
  <pageMargins left="0.15748031496062992" right="0.15748031496062992" top="0.19685039370078741" bottom="0.31496062992125984" header="0.15748031496062992" footer="7.874015748031496E-2"/>
  <pageSetup paperSize="9" scale="53" orientation="landscape" r:id="rId1"/>
  <headerFooter>
    <oddFooter>&amp;L&amp;D&amp;C&amp;P/&amp;N&amp;R&amp;F-&amp;A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M148"/>
  <sheetViews>
    <sheetView showGridLines="0" zoomScale="70" zoomScaleNormal="70" zoomScaleSheetLayoutView="50" workbookViewId="0">
      <selection sqref="A1:H39"/>
    </sheetView>
  </sheetViews>
  <sheetFormatPr defaultColWidth="9.140625" defaultRowHeight="15.75" x14ac:dyDescent="0.25"/>
  <cols>
    <col min="1" max="1" width="16.28515625" style="18" customWidth="1"/>
    <col min="2" max="2" width="102.28515625" style="18" customWidth="1"/>
    <col min="3" max="3" width="2.85546875" style="117" customWidth="1"/>
    <col min="4" max="8" width="20.7109375" style="100" customWidth="1"/>
    <col min="9" max="9" width="2" style="102" customWidth="1"/>
    <col min="10" max="91" width="9.140625" style="121"/>
    <col min="92" max="16384" width="9.140625" style="93"/>
  </cols>
  <sheetData>
    <row r="1" spans="1:91" ht="46.5" x14ac:dyDescent="0.7">
      <c r="A1" s="334" t="s">
        <v>614</v>
      </c>
      <c r="B1" s="335"/>
      <c r="C1" s="182"/>
      <c r="D1" s="363"/>
      <c r="E1" s="363"/>
      <c r="F1" s="363"/>
      <c r="G1" s="363"/>
      <c r="H1" s="363"/>
      <c r="I1" s="109"/>
    </row>
    <row r="2" spans="1:91" s="126" customFormat="1" ht="21" x14ac:dyDescent="0.2">
      <c r="A2" s="193" t="s">
        <v>324</v>
      </c>
      <c r="B2" s="183"/>
      <c r="C2" s="183"/>
      <c r="D2" s="206" t="s">
        <v>620</v>
      </c>
      <c r="E2" s="206" t="s">
        <v>621</v>
      </c>
      <c r="F2" s="206" t="s">
        <v>622</v>
      </c>
      <c r="G2" s="206" t="s">
        <v>623</v>
      </c>
      <c r="H2" s="206" t="s">
        <v>624</v>
      </c>
      <c r="I2" s="124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</row>
    <row r="3" spans="1:91" s="92" customFormat="1" ht="3" customHeight="1" x14ac:dyDescent="0.35">
      <c r="A3" s="191"/>
      <c r="B3" s="106"/>
      <c r="C3" s="106"/>
      <c r="D3" s="103"/>
      <c r="E3" s="103"/>
      <c r="F3" s="103"/>
      <c r="G3" s="103"/>
      <c r="H3" s="103"/>
      <c r="I3" s="103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</row>
    <row r="4" spans="1:91" s="158" customFormat="1" ht="20.100000000000001" customHeight="1" x14ac:dyDescent="0.2">
      <c r="A4" s="177" t="s">
        <v>625</v>
      </c>
      <c r="B4" s="177"/>
      <c r="C4" s="155"/>
      <c r="D4" s="294">
        <v>215.94928899999999</v>
      </c>
      <c r="E4" s="236">
        <v>214.70469299999999</v>
      </c>
      <c r="F4" s="236">
        <v>212.53237999999999</v>
      </c>
      <c r="G4" s="236">
        <v>210.18168399999999</v>
      </c>
      <c r="H4" s="236">
        <v>211.16661999999999</v>
      </c>
      <c r="I4" s="134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</row>
    <row r="5" spans="1:91" s="159" customFormat="1" ht="20.100000000000001" customHeight="1" x14ac:dyDescent="0.2">
      <c r="A5" s="155" t="s">
        <v>626</v>
      </c>
      <c r="B5" s="154"/>
      <c r="C5" s="154"/>
      <c r="D5" s="295">
        <v>18.421150000000001</v>
      </c>
      <c r="E5" s="237">
        <v>23.575336</v>
      </c>
      <c r="F5" s="237">
        <v>17.356262000000001</v>
      </c>
      <c r="G5" s="237">
        <v>17.233681000000001</v>
      </c>
      <c r="H5" s="237">
        <v>19.981732999999998</v>
      </c>
      <c r="I5" s="134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</row>
    <row r="6" spans="1:91" s="159" customFormat="1" ht="20.100000000000001" customHeight="1" x14ac:dyDescent="0.2">
      <c r="A6" s="195" t="s">
        <v>627</v>
      </c>
      <c r="B6" s="203"/>
      <c r="C6" s="203"/>
      <c r="D6" s="296">
        <v>48.843406000000002</v>
      </c>
      <c r="E6" s="238">
        <v>50.409726999999997</v>
      </c>
      <c r="F6" s="238">
        <v>49.007483999999998</v>
      </c>
      <c r="G6" s="238">
        <v>45.995899999999999</v>
      </c>
      <c r="H6" s="238">
        <v>44.536901</v>
      </c>
      <c r="I6" s="134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</row>
    <row r="7" spans="1:91" s="159" customFormat="1" ht="20.100000000000001" customHeight="1" x14ac:dyDescent="0.2">
      <c r="A7" s="195" t="s">
        <v>628</v>
      </c>
      <c r="B7" s="203"/>
      <c r="C7" s="203"/>
      <c r="D7" s="296">
        <v>-30.422256000000001</v>
      </c>
      <c r="E7" s="238">
        <v>-26.834391</v>
      </c>
      <c r="F7" s="238">
        <v>-31.651222000000001</v>
      </c>
      <c r="G7" s="238">
        <v>-28.762219000000002</v>
      </c>
      <c r="H7" s="238">
        <v>-24.555167999999998</v>
      </c>
      <c r="I7" s="134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</row>
    <row r="8" spans="1:91" s="159" customFormat="1" ht="20.100000000000001" customHeight="1" x14ac:dyDescent="0.2">
      <c r="A8" s="155" t="s">
        <v>629</v>
      </c>
      <c r="B8" s="154"/>
      <c r="C8" s="154"/>
      <c r="D8" s="295">
        <v>10.556072</v>
      </c>
      <c r="E8" s="237">
        <v>10.36538</v>
      </c>
      <c r="F8" s="237">
        <v>9.9589759999999998</v>
      </c>
      <c r="G8" s="237">
        <v>8.2874680000000005</v>
      </c>
      <c r="H8" s="237">
        <v>7.5714069999999998</v>
      </c>
      <c r="I8" s="134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</row>
    <row r="9" spans="1:91" s="159" customFormat="1" ht="20.100000000000001" customHeight="1" x14ac:dyDescent="0.2">
      <c r="A9" s="196" t="s">
        <v>630</v>
      </c>
      <c r="B9" s="203"/>
      <c r="C9" s="203"/>
      <c r="D9" s="296">
        <v>48.322906000000003</v>
      </c>
      <c r="E9" s="238">
        <v>93.878409000000005</v>
      </c>
      <c r="F9" s="238">
        <v>58.954160999999999</v>
      </c>
      <c r="G9" s="238">
        <v>51.192131000000003</v>
      </c>
      <c r="H9" s="238">
        <v>66.598778999999993</v>
      </c>
      <c r="I9" s="134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</row>
    <row r="10" spans="1:91" s="159" customFormat="1" ht="20.100000000000001" customHeight="1" x14ac:dyDescent="0.2">
      <c r="A10" s="196" t="s">
        <v>631</v>
      </c>
      <c r="B10" s="203"/>
      <c r="C10" s="203"/>
      <c r="D10" s="296">
        <v>-37.766834000000003</v>
      </c>
      <c r="E10" s="238">
        <v>-83.513029000000003</v>
      </c>
      <c r="F10" s="238">
        <v>-48.995184999999999</v>
      </c>
      <c r="G10" s="238">
        <v>-42.904662999999999</v>
      </c>
      <c r="H10" s="238">
        <v>-59.027372</v>
      </c>
      <c r="I10" s="134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</row>
    <row r="11" spans="1:91" s="159" customFormat="1" ht="20.100000000000001" customHeight="1" x14ac:dyDescent="0.2">
      <c r="A11" s="178" t="s">
        <v>340</v>
      </c>
      <c r="B11" s="154"/>
      <c r="C11" s="154"/>
      <c r="D11" s="295">
        <v>-1.47037</v>
      </c>
      <c r="E11" s="237">
        <v>-2.579796</v>
      </c>
      <c r="F11" s="237">
        <v>1.9320660000000001</v>
      </c>
      <c r="G11" s="237">
        <v>-0.65528600000000004</v>
      </c>
      <c r="H11" s="237">
        <v>-2.261933</v>
      </c>
      <c r="I11" s="134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</row>
    <row r="12" spans="1:91" s="159" customFormat="1" ht="20.100000000000001" customHeight="1" x14ac:dyDescent="0.2">
      <c r="A12" s="178" t="s">
        <v>341</v>
      </c>
      <c r="B12" s="154"/>
      <c r="C12" s="154"/>
      <c r="D12" s="295">
        <v>1.9873999999999999E-2</v>
      </c>
      <c r="E12" s="237">
        <v>1.7115999999999999E-2</v>
      </c>
      <c r="F12" s="237">
        <v>6.5700999999999996E-2</v>
      </c>
      <c r="G12" s="237">
        <v>0.21482999999999999</v>
      </c>
      <c r="H12" s="237">
        <v>0</v>
      </c>
      <c r="I12" s="134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</row>
    <row r="13" spans="1:91" s="159" customFormat="1" ht="20.100000000000001" customHeight="1" x14ac:dyDescent="0.2">
      <c r="A13" s="178" t="s">
        <v>632</v>
      </c>
      <c r="B13" s="154"/>
      <c r="C13" s="154"/>
      <c r="D13" s="295">
        <v>49.784585</v>
      </c>
      <c r="E13" s="237">
        <v>23.972109</v>
      </c>
      <c r="F13" s="237">
        <v>19.899899999999999</v>
      </c>
      <c r="G13" s="237">
        <v>41.377079000000002</v>
      </c>
      <c r="H13" s="237">
        <v>31.576727999999999</v>
      </c>
      <c r="I13" s="134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</row>
    <row r="14" spans="1:91" s="159" customFormat="1" ht="20.100000000000001" customHeight="1" x14ac:dyDescent="0.2">
      <c r="A14" s="178" t="s">
        <v>633</v>
      </c>
      <c r="B14" s="154"/>
      <c r="C14" s="154"/>
      <c r="D14" s="295">
        <v>11.222835999999999</v>
      </c>
      <c r="E14" s="237">
        <v>4.3400000000000001E-3</v>
      </c>
      <c r="F14" s="237">
        <v>2.1979999999999999E-3</v>
      </c>
      <c r="G14" s="237">
        <v>47.892937000000003</v>
      </c>
      <c r="H14" s="237">
        <v>-0.14863199999999999</v>
      </c>
      <c r="I14" s="134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</row>
    <row r="15" spans="1:91" s="159" customFormat="1" ht="20.100000000000001" customHeight="1" x14ac:dyDescent="0.2">
      <c r="A15" s="178" t="s">
        <v>634</v>
      </c>
      <c r="B15" s="154"/>
      <c r="C15" s="154"/>
      <c r="D15" s="295">
        <v>47.446578000000002</v>
      </c>
      <c r="E15" s="237">
        <v>49.837085000000002</v>
      </c>
      <c r="F15" s="237">
        <v>45.880840999999997</v>
      </c>
      <c r="G15" s="237">
        <v>49.210115999999999</v>
      </c>
      <c r="H15" s="237">
        <v>45.761299000000001</v>
      </c>
      <c r="I15" s="134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</row>
    <row r="16" spans="1:91" s="159" customFormat="1" ht="20.100000000000001" customHeight="1" thickBot="1" x14ac:dyDescent="0.25">
      <c r="A16" s="178" t="s">
        <v>635</v>
      </c>
      <c r="B16" s="154"/>
      <c r="C16" s="154"/>
      <c r="D16" s="295">
        <v>26.050245</v>
      </c>
      <c r="E16" s="237">
        <v>1.981838</v>
      </c>
      <c r="F16" s="237">
        <v>6.7183310000000001</v>
      </c>
      <c r="G16" s="237">
        <v>4.3828950000000004</v>
      </c>
      <c r="H16" s="237">
        <v>4.5327450000000002</v>
      </c>
      <c r="I16" s="134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</row>
    <row r="17" spans="1:91" s="201" customFormat="1" ht="24.95" customHeight="1" thickBot="1" x14ac:dyDescent="0.25">
      <c r="A17" s="197" t="s">
        <v>345</v>
      </c>
      <c r="B17" s="198"/>
      <c r="C17" s="154"/>
      <c r="D17" s="297">
        <v>377.98025899999999</v>
      </c>
      <c r="E17" s="239">
        <v>321.87810100000002</v>
      </c>
      <c r="F17" s="239">
        <v>314.346655</v>
      </c>
      <c r="G17" s="239">
        <v>378.125404</v>
      </c>
      <c r="H17" s="239">
        <v>318.17996699999998</v>
      </c>
      <c r="I17" s="199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</row>
    <row r="18" spans="1:91" s="159" customFormat="1" ht="20.100000000000001" customHeight="1" x14ac:dyDescent="0.2">
      <c r="A18" s="179" t="s">
        <v>302</v>
      </c>
      <c r="B18" s="185"/>
      <c r="C18" s="154"/>
      <c r="D18" s="298">
        <v>-165.358869</v>
      </c>
      <c r="E18" s="240">
        <v>-151.53962999999999</v>
      </c>
      <c r="F18" s="240">
        <v>-144.12231800000001</v>
      </c>
      <c r="G18" s="240">
        <v>-142.92057800000001</v>
      </c>
      <c r="H18" s="240">
        <v>-169.556296</v>
      </c>
      <c r="I18" s="134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</row>
    <row r="19" spans="1:91" s="159" customFormat="1" ht="20.100000000000001" customHeight="1" x14ac:dyDescent="0.2">
      <c r="A19" s="178" t="s">
        <v>303</v>
      </c>
      <c r="B19" s="154"/>
      <c r="C19" s="154"/>
      <c r="D19" s="295">
        <v>1.119256</v>
      </c>
      <c r="E19" s="237">
        <v>-10.972277</v>
      </c>
      <c r="F19" s="237">
        <v>-2.3158539999999999</v>
      </c>
      <c r="G19" s="237">
        <v>-9.6408009999999997</v>
      </c>
      <c r="H19" s="237">
        <v>-1.086398</v>
      </c>
      <c r="I19" s="134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</row>
    <row r="20" spans="1:91" s="159" customFormat="1" ht="20.100000000000001" customHeight="1" x14ac:dyDescent="0.2">
      <c r="A20" s="196" t="s">
        <v>636</v>
      </c>
      <c r="B20" s="203"/>
      <c r="C20" s="203"/>
      <c r="D20" s="296">
        <v>0.91264599999999996</v>
      </c>
      <c r="E20" s="238">
        <v>-11.074232</v>
      </c>
      <c r="F20" s="238">
        <v>-2.1763020000000002</v>
      </c>
      <c r="G20" s="238">
        <v>-8.7985989999999994</v>
      </c>
      <c r="H20" s="238">
        <v>-0.77039100000000005</v>
      </c>
      <c r="I20" s="134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</row>
    <row r="21" spans="1:91" s="159" customFormat="1" ht="20.100000000000001" customHeight="1" x14ac:dyDescent="0.2">
      <c r="A21" s="196" t="s">
        <v>325</v>
      </c>
      <c r="B21" s="203"/>
      <c r="C21" s="203"/>
      <c r="D21" s="296">
        <v>0</v>
      </c>
      <c r="E21" s="238">
        <v>2.7961469999999999</v>
      </c>
      <c r="F21" s="238">
        <v>0</v>
      </c>
      <c r="G21" s="238">
        <v>0</v>
      </c>
      <c r="H21" s="238">
        <v>0</v>
      </c>
      <c r="I21" s="134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</row>
    <row r="22" spans="1:91" s="159" customFormat="1" ht="20.100000000000001" customHeight="1" x14ac:dyDescent="0.2">
      <c r="A22" s="196" t="s">
        <v>326</v>
      </c>
      <c r="B22" s="203"/>
      <c r="C22" s="203"/>
      <c r="D22" s="296">
        <v>0</v>
      </c>
      <c r="E22" s="238">
        <v>0</v>
      </c>
      <c r="F22" s="238">
        <v>0</v>
      </c>
      <c r="G22" s="238">
        <v>0</v>
      </c>
      <c r="H22" s="238">
        <v>0</v>
      </c>
      <c r="I22" s="134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</row>
    <row r="23" spans="1:91" s="159" customFormat="1" ht="20.100000000000001" customHeight="1" x14ac:dyDescent="0.2">
      <c r="A23" s="196" t="s">
        <v>637</v>
      </c>
      <c r="B23" s="203"/>
      <c r="C23" s="203"/>
      <c r="D23" s="296">
        <v>0.20660999999999999</v>
      </c>
      <c r="E23" s="238">
        <v>-2.6941920000000001</v>
      </c>
      <c r="F23" s="238">
        <v>-0.13955200000000001</v>
      </c>
      <c r="G23" s="238">
        <v>-0.84220200000000001</v>
      </c>
      <c r="H23" s="238">
        <v>-0.31600699999999998</v>
      </c>
      <c r="I23" s="134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</row>
    <row r="24" spans="1:91" s="159" customFormat="1" ht="20.100000000000001" customHeight="1" thickBot="1" x14ac:dyDescent="0.25">
      <c r="A24" s="178" t="s">
        <v>638</v>
      </c>
      <c r="B24" s="154"/>
      <c r="C24" s="154"/>
      <c r="D24" s="295">
        <v>4.3383520000000004</v>
      </c>
      <c r="E24" s="237">
        <v>4.0976840000000001</v>
      </c>
      <c r="F24" s="237">
        <v>7.5626410000000002</v>
      </c>
      <c r="G24" s="237">
        <v>5.4923780000000004</v>
      </c>
      <c r="H24" s="237">
        <v>6.1399910000000002</v>
      </c>
      <c r="I24" s="134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</row>
    <row r="25" spans="1:91" s="162" customFormat="1" ht="24.95" customHeight="1" thickBot="1" x14ac:dyDescent="0.25">
      <c r="A25" s="197" t="s">
        <v>346</v>
      </c>
      <c r="B25" s="198"/>
      <c r="C25" s="154"/>
      <c r="D25" s="297">
        <v>218.07899800000001</v>
      </c>
      <c r="E25" s="239">
        <v>163.46387799999999</v>
      </c>
      <c r="F25" s="239">
        <v>175.471124</v>
      </c>
      <c r="G25" s="239">
        <v>231.05640299999999</v>
      </c>
      <c r="H25" s="239">
        <v>153.67726400000001</v>
      </c>
      <c r="I25" s="160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</row>
    <row r="26" spans="1:91" s="159" customFormat="1" ht="20.100000000000001" customHeight="1" thickBot="1" x14ac:dyDescent="0.25">
      <c r="A26" s="178" t="s">
        <v>639</v>
      </c>
      <c r="B26" s="154"/>
      <c r="C26" s="154"/>
      <c r="D26" s="295">
        <v>-36.882694999999998</v>
      </c>
      <c r="E26" s="237">
        <v>-32.625698</v>
      </c>
      <c r="F26" s="237">
        <v>-30.334443</v>
      </c>
      <c r="G26" s="237">
        <v>-40.280594000000001</v>
      </c>
      <c r="H26" s="237">
        <v>-24.682241000000001</v>
      </c>
      <c r="I26" s="134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</row>
    <row r="27" spans="1:91" s="162" customFormat="1" ht="24.95" customHeight="1" thickBot="1" x14ac:dyDescent="0.25">
      <c r="A27" s="204" t="s">
        <v>348</v>
      </c>
      <c r="B27" s="205"/>
      <c r="C27" s="154"/>
      <c r="D27" s="298">
        <v>181.196303</v>
      </c>
      <c r="E27" s="240">
        <v>130.83817999999999</v>
      </c>
      <c r="F27" s="240">
        <v>145.13668100000001</v>
      </c>
      <c r="G27" s="240">
        <v>190.77580900000001</v>
      </c>
      <c r="H27" s="240">
        <v>128.995023</v>
      </c>
      <c r="I27" s="160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</row>
    <row r="28" spans="1:91" s="159" customFormat="1" ht="20.100000000000001" customHeight="1" x14ac:dyDescent="0.2">
      <c r="A28" s="202" t="s">
        <v>640</v>
      </c>
      <c r="B28" s="154"/>
      <c r="C28" s="154"/>
      <c r="D28" s="298">
        <v>0</v>
      </c>
      <c r="E28" s="240">
        <v>0</v>
      </c>
      <c r="F28" s="240">
        <v>0</v>
      </c>
      <c r="G28" s="240">
        <v>0</v>
      </c>
      <c r="H28" s="240">
        <v>0</v>
      </c>
      <c r="I28" s="134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</row>
    <row r="29" spans="1:91" s="159" customFormat="1" ht="20.100000000000001" customHeight="1" x14ac:dyDescent="0.2">
      <c r="A29" s="202" t="s">
        <v>353</v>
      </c>
      <c r="B29" s="154"/>
      <c r="C29" s="154"/>
      <c r="D29" s="295">
        <v>181.196303</v>
      </c>
      <c r="E29" s="237">
        <v>130.83817999999999</v>
      </c>
      <c r="F29" s="237">
        <v>145.13668100000001</v>
      </c>
      <c r="G29" s="237">
        <v>190.77580900000001</v>
      </c>
      <c r="H29" s="237">
        <v>128.995023</v>
      </c>
      <c r="I29" s="134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</row>
    <row r="30" spans="1:91" s="159" customFormat="1" ht="20.100000000000001" customHeight="1" x14ac:dyDescent="0.2">
      <c r="A30" s="248" t="s">
        <v>327</v>
      </c>
      <c r="B30" s="203"/>
      <c r="C30" s="203"/>
      <c r="D30" s="296">
        <v>174.24452099999999</v>
      </c>
      <c r="E30" s="238">
        <v>117.994446</v>
      </c>
      <c r="F30" s="238">
        <v>136.65069299999999</v>
      </c>
      <c r="G30" s="238">
        <v>186.21751399999999</v>
      </c>
      <c r="H30" s="238">
        <v>122.73327399999999</v>
      </c>
      <c r="I30" s="134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</row>
    <row r="31" spans="1:91" s="159" customFormat="1" ht="20.100000000000001" customHeight="1" x14ac:dyDescent="0.2">
      <c r="A31" s="248" t="s">
        <v>328</v>
      </c>
      <c r="B31" s="203"/>
      <c r="C31" s="203"/>
      <c r="D31" s="296">
        <v>6.9517819999999997</v>
      </c>
      <c r="E31" s="238">
        <v>12.843734</v>
      </c>
      <c r="F31" s="238">
        <v>8.4859880000000008</v>
      </c>
      <c r="G31" s="238">
        <v>4.5582950000000002</v>
      </c>
      <c r="H31" s="238">
        <v>6.261749</v>
      </c>
      <c r="I31" s="134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</row>
    <row r="32" spans="1:91" s="159" customFormat="1" ht="20.100000000000001" customHeight="1" thickBot="1" x14ac:dyDescent="0.25">
      <c r="A32" s="180"/>
      <c r="B32" s="180"/>
      <c r="C32" s="154"/>
      <c r="D32" s="299"/>
      <c r="E32" s="241"/>
      <c r="F32" s="241"/>
      <c r="G32" s="241"/>
      <c r="H32" s="241"/>
      <c r="I32" s="134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</row>
    <row r="33" spans="1:91" s="159" customFormat="1" ht="24.95" customHeight="1" x14ac:dyDescent="0.35">
      <c r="A33" s="185" t="s">
        <v>641</v>
      </c>
      <c r="B33" s="163"/>
      <c r="C33" s="163"/>
      <c r="D33" s="295">
        <v>14386.167100000001</v>
      </c>
      <c r="E33" s="242">
        <v>13664</v>
      </c>
      <c r="F33" s="242">
        <v>13921</v>
      </c>
      <c r="G33" s="242">
        <v>13571</v>
      </c>
      <c r="H33" s="242">
        <v>13328</v>
      </c>
      <c r="I33" s="135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</row>
    <row r="34" spans="1:91" s="159" customFormat="1" ht="24.95" customHeight="1" x14ac:dyDescent="0.35">
      <c r="A34" s="154" t="s">
        <v>362</v>
      </c>
      <c r="B34" s="117"/>
      <c r="C34" s="117"/>
      <c r="D34" s="295">
        <v>109.885139</v>
      </c>
      <c r="E34" s="242">
        <v>103.422572</v>
      </c>
      <c r="F34" s="242">
        <v>90.462706999999995</v>
      </c>
      <c r="G34" s="242">
        <v>84.108474000000001</v>
      </c>
      <c r="H34" s="242">
        <v>80.344469000000004</v>
      </c>
      <c r="I34" s="164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</row>
    <row r="35" spans="1:91" s="101" customFormat="1" ht="24.95" customHeight="1" x14ac:dyDescent="0.35">
      <c r="A35" s="186" t="s">
        <v>330</v>
      </c>
      <c r="B35" s="117"/>
      <c r="C35" s="117"/>
      <c r="D35" s="301">
        <v>1606.0465174000001</v>
      </c>
      <c r="E35" s="242">
        <v>1503.9486396824998</v>
      </c>
      <c r="F35" s="242">
        <v>1517.3234108825</v>
      </c>
      <c r="G35" s="242">
        <v>1475.1857622475</v>
      </c>
      <c r="H35" s="242">
        <v>1437.2210223825</v>
      </c>
      <c r="I35" s="102"/>
      <c r="J35" s="123"/>
      <c r="K35" s="156"/>
      <c r="L35" s="156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</row>
    <row r="36" spans="1:91" s="101" customFormat="1" ht="24.95" customHeight="1" x14ac:dyDescent="0.35">
      <c r="A36" s="154" t="s">
        <v>349</v>
      </c>
      <c r="B36" s="117"/>
      <c r="C36" s="117"/>
      <c r="D36" s="302">
        <v>0.48</v>
      </c>
      <c r="E36" s="187">
        <v>0.35964299999999999</v>
      </c>
      <c r="F36" s="187">
        <v>0.40674500000000002</v>
      </c>
      <c r="G36" s="187">
        <v>0.54004600000000003</v>
      </c>
      <c r="H36" s="187">
        <v>0.36734899999999998</v>
      </c>
      <c r="I36" s="102"/>
      <c r="J36" s="123"/>
      <c r="K36" s="156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</row>
    <row r="37" spans="1:91" s="101" customFormat="1" ht="24.95" customHeight="1" x14ac:dyDescent="0.35">
      <c r="A37" s="154" t="s">
        <v>350</v>
      </c>
      <c r="B37" s="117"/>
      <c r="C37" s="117"/>
      <c r="D37" s="302">
        <v>0.42962899999999998</v>
      </c>
      <c r="E37" s="187">
        <v>0.468192</v>
      </c>
      <c r="F37" s="187">
        <v>0.452399</v>
      </c>
      <c r="G37" s="187">
        <v>0.36423</v>
      </c>
      <c r="H37" s="187">
        <v>0.52934800000000004</v>
      </c>
      <c r="I37" s="102"/>
      <c r="J37" s="123"/>
      <c r="K37" s="156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</row>
    <row r="38" spans="1:91" s="101" customFormat="1" ht="24.95" customHeight="1" x14ac:dyDescent="0.35">
      <c r="A38" s="154" t="s">
        <v>351</v>
      </c>
      <c r="B38" s="117"/>
      <c r="C38" s="117"/>
      <c r="D38" s="302">
        <v>0.99932399999999999</v>
      </c>
      <c r="E38" s="187">
        <v>0.93288700000000002</v>
      </c>
      <c r="F38" s="187">
        <v>0.95939799999999997</v>
      </c>
      <c r="G38" s="187">
        <v>1.001681</v>
      </c>
      <c r="H38" s="187">
        <v>0.953264</v>
      </c>
      <c r="I38" s="102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</row>
    <row r="39" spans="1:91" s="101" customFormat="1" ht="24.95" customHeight="1" thickBot="1" x14ac:dyDescent="0.4">
      <c r="A39" s="188" t="s">
        <v>352</v>
      </c>
      <c r="B39" s="189"/>
      <c r="C39" s="117"/>
      <c r="D39" s="303">
        <v>3.0571000000000001E-2</v>
      </c>
      <c r="E39" s="190">
        <v>2.9631000000000001E-2</v>
      </c>
      <c r="F39" s="190">
        <v>2.9055000000000001E-2</v>
      </c>
      <c r="G39" s="190">
        <v>2.9108999999999999E-2</v>
      </c>
      <c r="H39" s="190">
        <v>2.9963E-2</v>
      </c>
      <c r="I39" s="102"/>
      <c r="J39" s="123"/>
      <c r="K39" s="123"/>
      <c r="L39" s="123"/>
      <c r="M39" s="207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</row>
    <row r="40" spans="1:91" s="101" customFormat="1" x14ac:dyDescent="0.25">
      <c r="A40" s="104"/>
      <c r="B40" s="104"/>
      <c r="C40" s="117"/>
      <c r="D40" s="102"/>
      <c r="E40" s="102"/>
      <c r="F40" s="102"/>
      <c r="G40" s="102"/>
      <c r="H40" s="102"/>
      <c r="I40" s="102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</row>
    <row r="41" spans="1:91" s="101" customFormat="1" x14ac:dyDescent="0.25">
      <c r="A41" s="104"/>
      <c r="B41" s="104"/>
      <c r="C41" s="117"/>
      <c r="D41" s="102"/>
      <c r="E41" s="102"/>
      <c r="F41" s="102"/>
      <c r="G41" s="102"/>
      <c r="H41" s="102"/>
      <c r="I41" s="102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</row>
    <row r="42" spans="1:91" s="101" customFormat="1" x14ac:dyDescent="0.25">
      <c r="A42" s="104"/>
      <c r="B42" s="104"/>
      <c r="C42" s="117"/>
      <c r="D42" s="102"/>
      <c r="E42" s="102"/>
      <c r="F42" s="102"/>
      <c r="G42" s="102"/>
      <c r="H42" s="102"/>
      <c r="I42" s="102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</row>
    <row r="43" spans="1:91" s="101" customFormat="1" x14ac:dyDescent="0.25">
      <c r="A43" s="104"/>
      <c r="B43" s="104"/>
      <c r="C43" s="117"/>
      <c r="D43" s="102"/>
      <c r="E43" s="102"/>
      <c r="F43" s="102"/>
      <c r="G43" s="102"/>
      <c r="H43" s="102"/>
      <c r="I43" s="102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</row>
    <row r="44" spans="1:91" s="101" customFormat="1" x14ac:dyDescent="0.25">
      <c r="A44" s="104"/>
      <c r="B44" s="104"/>
      <c r="C44" s="117"/>
      <c r="D44" s="102"/>
      <c r="E44" s="102"/>
      <c r="F44" s="102"/>
      <c r="G44" s="102"/>
      <c r="H44" s="102"/>
      <c r="I44" s="102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</row>
    <row r="45" spans="1:91" s="101" customFormat="1" x14ac:dyDescent="0.25">
      <c r="A45" s="104"/>
      <c r="B45" s="104"/>
      <c r="C45" s="117"/>
      <c r="D45" s="102"/>
      <c r="E45" s="102"/>
      <c r="F45" s="102"/>
      <c r="G45" s="102"/>
      <c r="H45" s="102"/>
      <c r="I45" s="102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</row>
    <row r="46" spans="1:91" s="101" customFormat="1" x14ac:dyDescent="0.25">
      <c r="A46" s="104"/>
      <c r="B46" s="104"/>
      <c r="C46" s="117"/>
      <c r="D46" s="102"/>
      <c r="E46" s="102"/>
      <c r="F46" s="102"/>
      <c r="G46" s="102"/>
      <c r="H46" s="102"/>
      <c r="I46" s="102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</row>
    <row r="47" spans="1:91" s="101" customFormat="1" x14ac:dyDescent="0.25">
      <c r="A47" s="104"/>
      <c r="B47" s="104"/>
      <c r="C47" s="117"/>
      <c r="D47" s="102"/>
      <c r="E47" s="102"/>
      <c r="F47" s="102"/>
      <c r="G47" s="102"/>
      <c r="H47" s="102"/>
      <c r="I47" s="102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</row>
    <row r="48" spans="1:91" s="101" customFormat="1" x14ac:dyDescent="0.25">
      <c r="A48" s="104"/>
      <c r="B48" s="104"/>
      <c r="C48" s="117"/>
      <c r="D48" s="102"/>
      <c r="E48" s="102"/>
      <c r="F48" s="102"/>
      <c r="G48" s="102"/>
      <c r="H48" s="102"/>
      <c r="I48" s="102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</row>
    <row r="49" spans="1:91" s="101" customFormat="1" x14ac:dyDescent="0.25">
      <c r="A49" s="104"/>
      <c r="B49" s="104"/>
      <c r="C49" s="117"/>
      <c r="D49" s="102"/>
      <c r="E49" s="102"/>
      <c r="F49" s="102"/>
      <c r="G49" s="102"/>
      <c r="H49" s="102"/>
      <c r="I49" s="102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</row>
    <row r="50" spans="1:91" s="101" customFormat="1" x14ac:dyDescent="0.25">
      <c r="A50" s="104"/>
      <c r="B50" s="104"/>
      <c r="C50" s="117"/>
      <c r="D50" s="102"/>
      <c r="E50" s="102"/>
      <c r="F50" s="102"/>
      <c r="G50" s="102"/>
      <c r="H50" s="102"/>
      <c r="I50" s="102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</row>
    <row r="51" spans="1:91" s="101" customFormat="1" x14ac:dyDescent="0.25">
      <c r="A51" s="104"/>
      <c r="B51" s="104"/>
      <c r="C51" s="117"/>
      <c r="D51" s="102"/>
      <c r="E51" s="102"/>
      <c r="F51" s="102"/>
      <c r="G51" s="102"/>
      <c r="H51" s="102"/>
      <c r="I51" s="102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</row>
    <row r="52" spans="1:91" s="101" customFormat="1" x14ac:dyDescent="0.25">
      <c r="A52" s="104"/>
      <c r="B52" s="104"/>
      <c r="C52" s="117"/>
      <c r="D52" s="102"/>
      <c r="E52" s="102"/>
      <c r="F52" s="102"/>
      <c r="G52" s="102"/>
      <c r="H52" s="102"/>
      <c r="I52" s="102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</row>
    <row r="53" spans="1:91" s="101" customFormat="1" x14ac:dyDescent="0.25">
      <c r="A53" s="104"/>
      <c r="B53" s="104"/>
      <c r="C53" s="117"/>
      <c r="D53" s="102"/>
      <c r="E53" s="102"/>
      <c r="F53" s="102"/>
      <c r="G53" s="102"/>
      <c r="H53" s="102"/>
      <c r="I53" s="102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</row>
    <row r="54" spans="1:91" s="101" customFormat="1" x14ac:dyDescent="0.25">
      <c r="A54" s="104"/>
      <c r="B54" s="104"/>
      <c r="C54" s="117"/>
      <c r="D54" s="102"/>
      <c r="E54" s="102"/>
      <c r="F54" s="102"/>
      <c r="G54" s="102"/>
      <c r="H54" s="102"/>
      <c r="I54" s="102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</row>
    <row r="55" spans="1:91" s="101" customFormat="1" x14ac:dyDescent="0.25">
      <c r="A55" s="104"/>
      <c r="B55" s="104"/>
      <c r="C55" s="117"/>
      <c r="D55" s="102"/>
      <c r="E55" s="102"/>
      <c r="F55" s="102"/>
      <c r="G55" s="102"/>
      <c r="H55" s="102"/>
      <c r="I55" s="102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</row>
    <row r="56" spans="1:91" s="101" customFormat="1" x14ac:dyDescent="0.25">
      <c r="A56" s="104"/>
      <c r="B56" s="104"/>
      <c r="C56" s="117"/>
      <c r="D56" s="102"/>
      <c r="E56" s="102"/>
      <c r="F56" s="102"/>
      <c r="G56" s="102"/>
      <c r="H56" s="102"/>
      <c r="I56" s="102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</row>
    <row r="57" spans="1:91" s="101" customFormat="1" x14ac:dyDescent="0.25">
      <c r="A57" s="104"/>
      <c r="B57" s="104"/>
      <c r="C57" s="117"/>
      <c r="D57" s="102"/>
      <c r="E57" s="102"/>
      <c r="F57" s="102"/>
      <c r="G57" s="102"/>
      <c r="H57" s="102"/>
      <c r="I57" s="102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</row>
    <row r="58" spans="1:91" s="101" customFormat="1" x14ac:dyDescent="0.25">
      <c r="A58" s="104"/>
      <c r="B58" s="104"/>
      <c r="C58" s="117"/>
      <c r="D58" s="102"/>
      <c r="E58" s="102"/>
      <c r="F58" s="102"/>
      <c r="G58" s="102"/>
      <c r="H58" s="102"/>
      <c r="I58" s="102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</row>
    <row r="59" spans="1:91" s="101" customFormat="1" x14ac:dyDescent="0.25">
      <c r="A59" s="104"/>
      <c r="B59" s="104"/>
      <c r="C59" s="117"/>
      <c r="D59" s="102"/>
      <c r="E59" s="102"/>
      <c r="F59" s="102"/>
      <c r="G59" s="102"/>
      <c r="H59" s="102"/>
      <c r="I59" s="102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</row>
    <row r="60" spans="1:91" s="101" customFormat="1" x14ac:dyDescent="0.25">
      <c r="A60" s="104"/>
      <c r="B60" s="104"/>
      <c r="C60" s="117"/>
      <c r="D60" s="102"/>
      <c r="E60" s="102"/>
      <c r="F60" s="102"/>
      <c r="G60" s="102"/>
      <c r="H60" s="102"/>
      <c r="I60" s="102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</row>
    <row r="61" spans="1:91" s="101" customFormat="1" x14ac:dyDescent="0.25">
      <c r="A61" s="104"/>
      <c r="B61" s="104"/>
      <c r="C61" s="117"/>
      <c r="D61" s="102"/>
      <c r="E61" s="102"/>
      <c r="F61" s="102"/>
      <c r="G61" s="102"/>
      <c r="H61" s="102"/>
      <c r="I61" s="102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</row>
    <row r="62" spans="1:91" s="101" customFormat="1" x14ac:dyDescent="0.25">
      <c r="A62" s="104"/>
      <c r="B62" s="104"/>
      <c r="C62" s="117"/>
      <c r="D62" s="102"/>
      <c r="E62" s="102"/>
      <c r="F62" s="102"/>
      <c r="G62" s="102"/>
      <c r="H62" s="102"/>
      <c r="I62" s="102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</row>
    <row r="63" spans="1:91" s="101" customFormat="1" x14ac:dyDescent="0.25">
      <c r="A63" s="104"/>
      <c r="B63" s="104"/>
      <c r="C63" s="117"/>
      <c r="D63" s="102"/>
      <c r="E63" s="102"/>
      <c r="F63" s="102"/>
      <c r="G63" s="102"/>
      <c r="H63" s="102"/>
      <c r="I63" s="102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</row>
    <row r="64" spans="1:91" s="101" customFormat="1" x14ac:dyDescent="0.25">
      <c r="A64" s="104"/>
      <c r="B64" s="104"/>
      <c r="C64" s="117"/>
      <c r="D64" s="102"/>
      <c r="E64" s="102"/>
      <c r="F64" s="102"/>
      <c r="G64" s="102"/>
      <c r="H64" s="102"/>
      <c r="I64" s="102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</row>
    <row r="65" spans="1:91" s="101" customFormat="1" x14ac:dyDescent="0.25">
      <c r="A65" s="104"/>
      <c r="B65" s="104"/>
      <c r="C65" s="117"/>
      <c r="D65" s="102"/>
      <c r="E65" s="102"/>
      <c r="F65" s="102"/>
      <c r="G65" s="102"/>
      <c r="H65" s="102"/>
      <c r="I65" s="102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</row>
    <row r="66" spans="1:91" s="101" customFormat="1" x14ac:dyDescent="0.25">
      <c r="A66" s="104"/>
      <c r="B66" s="104"/>
      <c r="C66" s="117"/>
      <c r="D66" s="102"/>
      <c r="E66" s="102"/>
      <c r="F66" s="102"/>
      <c r="G66" s="102"/>
      <c r="H66" s="102"/>
      <c r="I66" s="102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</row>
    <row r="67" spans="1:91" s="101" customFormat="1" x14ac:dyDescent="0.25">
      <c r="A67" s="104"/>
      <c r="B67" s="104"/>
      <c r="C67" s="117"/>
      <c r="D67" s="102"/>
      <c r="E67" s="102"/>
      <c r="F67" s="102"/>
      <c r="G67" s="102"/>
      <c r="H67" s="102"/>
      <c r="I67" s="102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</row>
    <row r="68" spans="1:91" s="101" customFormat="1" x14ac:dyDescent="0.25">
      <c r="A68" s="104"/>
      <c r="B68" s="104"/>
      <c r="C68" s="117"/>
      <c r="D68" s="102"/>
      <c r="E68" s="102"/>
      <c r="F68" s="102"/>
      <c r="G68" s="102"/>
      <c r="H68" s="102"/>
      <c r="I68" s="102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</row>
    <row r="69" spans="1:91" s="101" customFormat="1" x14ac:dyDescent="0.25">
      <c r="A69" s="104"/>
      <c r="B69" s="104"/>
      <c r="C69" s="117"/>
      <c r="D69" s="102"/>
      <c r="E69" s="102"/>
      <c r="F69" s="102"/>
      <c r="G69" s="102"/>
      <c r="H69" s="102"/>
      <c r="I69" s="102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</row>
    <row r="70" spans="1:91" s="101" customFormat="1" x14ac:dyDescent="0.25">
      <c r="A70" s="104"/>
      <c r="B70" s="104"/>
      <c r="C70" s="117"/>
      <c r="D70" s="102"/>
      <c r="E70" s="102"/>
      <c r="F70" s="102"/>
      <c r="G70" s="102"/>
      <c r="H70" s="102"/>
      <c r="I70" s="102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</row>
    <row r="71" spans="1:91" s="101" customFormat="1" x14ac:dyDescent="0.25">
      <c r="A71" s="104"/>
      <c r="B71" s="104"/>
      <c r="C71" s="117"/>
      <c r="D71" s="102"/>
      <c r="E71" s="102"/>
      <c r="F71" s="102"/>
      <c r="G71" s="102"/>
      <c r="H71" s="102"/>
      <c r="I71" s="102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</row>
    <row r="72" spans="1:91" s="101" customFormat="1" x14ac:dyDescent="0.25">
      <c r="A72" s="104"/>
      <c r="B72" s="104"/>
      <c r="C72" s="117"/>
      <c r="D72" s="102"/>
      <c r="E72" s="102"/>
      <c r="F72" s="102"/>
      <c r="G72" s="102"/>
      <c r="H72" s="102"/>
      <c r="I72" s="102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</row>
    <row r="73" spans="1:91" s="101" customFormat="1" x14ac:dyDescent="0.25">
      <c r="A73" s="104"/>
      <c r="B73" s="104"/>
      <c r="C73" s="117"/>
      <c r="D73" s="102"/>
      <c r="E73" s="102"/>
      <c r="F73" s="102"/>
      <c r="G73" s="102"/>
      <c r="H73" s="102"/>
      <c r="I73" s="102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</row>
    <row r="74" spans="1:91" s="101" customFormat="1" x14ac:dyDescent="0.25">
      <c r="A74" s="104"/>
      <c r="B74" s="104"/>
      <c r="C74" s="117"/>
      <c r="D74" s="102"/>
      <c r="E74" s="102"/>
      <c r="F74" s="102"/>
      <c r="G74" s="102"/>
      <c r="H74" s="102"/>
      <c r="I74" s="102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</row>
    <row r="75" spans="1:91" s="101" customFormat="1" x14ac:dyDescent="0.25">
      <c r="A75" s="104"/>
      <c r="B75" s="104"/>
      <c r="C75" s="117"/>
      <c r="D75" s="102"/>
      <c r="E75" s="102"/>
      <c r="F75" s="102"/>
      <c r="G75" s="102"/>
      <c r="H75" s="102"/>
      <c r="I75" s="102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</row>
    <row r="76" spans="1:91" s="101" customFormat="1" x14ac:dyDescent="0.25">
      <c r="A76" s="104"/>
      <c r="B76" s="104"/>
      <c r="C76" s="117"/>
      <c r="D76" s="102"/>
      <c r="E76" s="102"/>
      <c r="F76" s="102"/>
      <c r="G76" s="102"/>
      <c r="H76" s="102"/>
      <c r="I76" s="102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</row>
    <row r="77" spans="1:91" s="101" customFormat="1" x14ac:dyDescent="0.25">
      <c r="A77" s="104"/>
      <c r="B77" s="104"/>
      <c r="C77" s="117"/>
      <c r="D77" s="102"/>
      <c r="E77" s="102"/>
      <c r="F77" s="102"/>
      <c r="G77" s="102"/>
      <c r="H77" s="102"/>
      <c r="I77" s="102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</row>
    <row r="78" spans="1:91" s="101" customFormat="1" x14ac:dyDescent="0.25">
      <c r="A78" s="104"/>
      <c r="B78" s="104"/>
      <c r="C78" s="117"/>
      <c r="D78" s="102"/>
      <c r="E78" s="102"/>
      <c r="F78" s="102"/>
      <c r="G78" s="102"/>
      <c r="H78" s="102"/>
      <c r="I78" s="102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</row>
    <row r="79" spans="1:91" s="101" customFormat="1" x14ac:dyDescent="0.25">
      <c r="A79" s="104"/>
      <c r="B79" s="104"/>
      <c r="C79" s="117"/>
      <c r="D79" s="102"/>
      <c r="E79" s="102"/>
      <c r="F79" s="102"/>
      <c r="G79" s="102"/>
      <c r="H79" s="102"/>
      <c r="I79" s="102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</row>
    <row r="80" spans="1:91" s="101" customFormat="1" x14ac:dyDescent="0.25">
      <c r="A80" s="104"/>
      <c r="B80" s="104"/>
      <c r="C80" s="117"/>
      <c r="D80" s="102"/>
      <c r="E80" s="102"/>
      <c r="F80" s="102"/>
      <c r="G80" s="102"/>
      <c r="H80" s="102"/>
      <c r="I80" s="102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</row>
    <row r="81" spans="1:91" s="101" customFormat="1" x14ac:dyDescent="0.25">
      <c r="A81" s="104"/>
      <c r="B81" s="104"/>
      <c r="C81" s="117"/>
      <c r="D81" s="102"/>
      <c r="E81" s="102"/>
      <c r="F81" s="102"/>
      <c r="G81" s="102"/>
      <c r="H81" s="102"/>
      <c r="I81" s="102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</row>
    <row r="82" spans="1:91" s="101" customFormat="1" x14ac:dyDescent="0.25">
      <c r="A82" s="104"/>
      <c r="B82" s="104"/>
      <c r="C82" s="117"/>
      <c r="D82" s="102"/>
      <c r="E82" s="102"/>
      <c r="F82" s="102"/>
      <c r="G82" s="102"/>
      <c r="H82" s="102"/>
      <c r="I82" s="102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</row>
    <row r="83" spans="1:91" s="101" customFormat="1" x14ac:dyDescent="0.25">
      <c r="A83" s="104"/>
      <c r="B83" s="104"/>
      <c r="C83" s="117"/>
      <c r="D83" s="102"/>
      <c r="E83" s="102"/>
      <c r="F83" s="102"/>
      <c r="G83" s="102"/>
      <c r="H83" s="102"/>
      <c r="I83" s="102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</row>
    <row r="84" spans="1:91" s="101" customFormat="1" x14ac:dyDescent="0.25">
      <c r="A84" s="104"/>
      <c r="B84" s="104"/>
      <c r="C84" s="117"/>
      <c r="D84" s="102"/>
      <c r="E84" s="102"/>
      <c r="F84" s="102"/>
      <c r="G84" s="102"/>
      <c r="H84" s="102"/>
      <c r="I84" s="102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</row>
    <row r="85" spans="1:91" s="101" customFormat="1" x14ac:dyDescent="0.25">
      <c r="A85" s="104"/>
      <c r="B85" s="104"/>
      <c r="C85" s="117"/>
      <c r="D85" s="102"/>
      <c r="E85" s="102"/>
      <c r="F85" s="102"/>
      <c r="G85" s="102"/>
      <c r="H85" s="102"/>
      <c r="I85" s="102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</row>
    <row r="86" spans="1:91" s="101" customFormat="1" x14ac:dyDescent="0.25">
      <c r="A86" s="104"/>
      <c r="B86" s="104"/>
      <c r="C86" s="117"/>
      <c r="D86" s="102"/>
      <c r="E86" s="102"/>
      <c r="F86" s="102"/>
      <c r="G86" s="102"/>
      <c r="H86" s="102"/>
      <c r="I86" s="102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</row>
    <row r="87" spans="1:91" s="101" customFormat="1" x14ac:dyDescent="0.25">
      <c r="A87" s="104"/>
      <c r="B87" s="104"/>
      <c r="C87" s="117"/>
      <c r="D87" s="102"/>
      <c r="E87" s="102"/>
      <c r="F87" s="102"/>
      <c r="G87" s="102"/>
      <c r="H87" s="102"/>
      <c r="I87" s="102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</row>
    <row r="88" spans="1:91" s="101" customFormat="1" x14ac:dyDescent="0.25">
      <c r="A88" s="104"/>
      <c r="B88" s="104"/>
      <c r="C88" s="117"/>
      <c r="D88" s="102"/>
      <c r="E88" s="102"/>
      <c r="F88" s="102"/>
      <c r="G88" s="102"/>
      <c r="H88" s="102"/>
      <c r="I88" s="102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</row>
    <row r="89" spans="1:91" s="101" customFormat="1" x14ac:dyDescent="0.25">
      <c r="A89" s="104"/>
      <c r="B89" s="104"/>
      <c r="C89" s="117"/>
      <c r="D89" s="102"/>
      <c r="E89" s="102"/>
      <c r="F89" s="102"/>
      <c r="G89" s="102"/>
      <c r="H89" s="102"/>
      <c r="I89" s="102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</row>
    <row r="90" spans="1:91" s="101" customFormat="1" x14ac:dyDescent="0.25">
      <c r="A90" s="104"/>
      <c r="B90" s="104"/>
      <c r="C90" s="117"/>
      <c r="D90" s="102"/>
      <c r="E90" s="102"/>
      <c r="F90" s="102"/>
      <c r="G90" s="102"/>
      <c r="H90" s="102"/>
      <c r="I90" s="102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</row>
    <row r="91" spans="1:91" s="101" customFormat="1" x14ac:dyDescent="0.25">
      <c r="A91" s="104"/>
      <c r="B91" s="104"/>
      <c r="C91" s="117"/>
      <c r="D91" s="102"/>
      <c r="E91" s="102"/>
      <c r="F91" s="102"/>
      <c r="G91" s="102"/>
      <c r="H91" s="102"/>
      <c r="I91" s="102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</row>
    <row r="92" spans="1:91" s="101" customFormat="1" x14ac:dyDescent="0.25">
      <c r="A92" s="104"/>
      <c r="B92" s="104"/>
      <c r="C92" s="117"/>
      <c r="D92" s="102"/>
      <c r="E92" s="102"/>
      <c r="F92" s="102"/>
      <c r="G92" s="102"/>
      <c r="H92" s="102"/>
      <c r="I92" s="102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</row>
    <row r="93" spans="1:91" s="101" customFormat="1" x14ac:dyDescent="0.25">
      <c r="A93" s="104"/>
      <c r="B93" s="104"/>
      <c r="C93" s="117"/>
      <c r="D93" s="102"/>
      <c r="E93" s="102"/>
      <c r="F93" s="102"/>
      <c r="G93" s="102"/>
      <c r="H93" s="102"/>
      <c r="I93" s="102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</row>
    <row r="94" spans="1:91" s="101" customFormat="1" x14ac:dyDescent="0.25">
      <c r="A94" s="104"/>
      <c r="B94" s="104"/>
      <c r="C94" s="117"/>
      <c r="D94" s="102"/>
      <c r="E94" s="102"/>
      <c r="F94" s="102"/>
      <c r="G94" s="102"/>
      <c r="H94" s="102"/>
      <c r="I94" s="102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</row>
    <row r="95" spans="1:91" s="101" customFormat="1" x14ac:dyDescent="0.25">
      <c r="A95" s="104"/>
      <c r="B95" s="104"/>
      <c r="C95" s="117"/>
      <c r="D95" s="102"/>
      <c r="E95" s="102"/>
      <c r="F95" s="102"/>
      <c r="G95" s="102"/>
      <c r="H95" s="102"/>
      <c r="I95" s="102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</row>
    <row r="96" spans="1:91" s="101" customFormat="1" x14ac:dyDescent="0.25">
      <c r="A96" s="104"/>
      <c r="B96" s="104"/>
      <c r="C96" s="117"/>
      <c r="D96" s="102"/>
      <c r="E96" s="102"/>
      <c r="F96" s="102"/>
      <c r="G96" s="102"/>
      <c r="H96" s="102"/>
      <c r="I96" s="102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</row>
    <row r="97" spans="1:91" s="101" customFormat="1" x14ac:dyDescent="0.25">
      <c r="A97" s="104"/>
      <c r="B97" s="104"/>
      <c r="C97" s="117"/>
      <c r="D97" s="102"/>
      <c r="E97" s="102"/>
      <c r="F97" s="102"/>
      <c r="G97" s="102"/>
      <c r="H97" s="102"/>
      <c r="I97" s="102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</row>
    <row r="98" spans="1:91" s="101" customFormat="1" x14ac:dyDescent="0.25">
      <c r="A98" s="104"/>
      <c r="B98" s="104"/>
      <c r="C98" s="117"/>
      <c r="D98" s="102"/>
      <c r="E98" s="102"/>
      <c r="F98" s="102"/>
      <c r="G98" s="102"/>
      <c r="H98" s="102"/>
      <c r="I98" s="102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</row>
    <row r="99" spans="1:91" s="101" customFormat="1" x14ac:dyDescent="0.25">
      <c r="A99" s="104"/>
      <c r="B99" s="104"/>
      <c r="C99" s="117"/>
      <c r="D99" s="102"/>
      <c r="E99" s="102"/>
      <c r="F99" s="102"/>
      <c r="G99" s="102"/>
      <c r="H99" s="102"/>
      <c r="I99" s="102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</row>
    <row r="100" spans="1:91" s="101" customFormat="1" x14ac:dyDescent="0.25">
      <c r="A100" s="104"/>
      <c r="B100" s="104"/>
      <c r="C100" s="117"/>
      <c r="D100" s="102"/>
      <c r="E100" s="102"/>
      <c r="F100" s="102"/>
      <c r="G100" s="102"/>
      <c r="H100" s="102"/>
      <c r="I100" s="102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</row>
    <row r="101" spans="1:91" s="101" customFormat="1" x14ac:dyDescent="0.25">
      <c r="A101" s="104"/>
      <c r="B101" s="104"/>
      <c r="C101" s="117"/>
      <c r="D101" s="102"/>
      <c r="E101" s="102"/>
      <c r="F101" s="102"/>
      <c r="G101" s="102"/>
      <c r="H101" s="102"/>
      <c r="I101" s="102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</row>
    <row r="102" spans="1:91" s="101" customFormat="1" x14ac:dyDescent="0.25">
      <c r="A102" s="104"/>
      <c r="B102" s="104"/>
      <c r="C102" s="117"/>
      <c r="D102" s="102"/>
      <c r="E102" s="102"/>
      <c r="F102" s="102"/>
      <c r="G102" s="102"/>
      <c r="H102" s="102"/>
      <c r="I102" s="102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</row>
    <row r="103" spans="1:91" s="101" customFormat="1" x14ac:dyDescent="0.25">
      <c r="A103" s="104"/>
      <c r="B103" s="104"/>
      <c r="C103" s="117"/>
      <c r="D103" s="102"/>
      <c r="E103" s="102"/>
      <c r="F103" s="102"/>
      <c r="G103" s="102"/>
      <c r="H103" s="102"/>
      <c r="I103" s="102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</row>
    <row r="104" spans="1:91" s="101" customFormat="1" x14ac:dyDescent="0.25">
      <c r="A104" s="104"/>
      <c r="B104" s="104"/>
      <c r="C104" s="117"/>
      <c r="D104" s="102"/>
      <c r="E104" s="102"/>
      <c r="F104" s="102"/>
      <c r="G104" s="102"/>
      <c r="H104" s="102"/>
      <c r="I104" s="102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</row>
    <row r="105" spans="1:91" s="101" customFormat="1" x14ac:dyDescent="0.25">
      <c r="A105" s="104"/>
      <c r="B105" s="104"/>
      <c r="C105" s="117"/>
      <c r="D105" s="102"/>
      <c r="E105" s="102"/>
      <c r="F105" s="102"/>
      <c r="G105" s="102"/>
      <c r="H105" s="102"/>
      <c r="I105" s="102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</row>
    <row r="106" spans="1:91" s="101" customFormat="1" x14ac:dyDescent="0.25">
      <c r="A106" s="104"/>
      <c r="B106" s="104"/>
      <c r="C106" s="117"/>
      <c r="D106" s="102"/>
      <c r="E106" s="102"/>
      <c r="F106" s="102"/>
      <c r="G106" s="102"/>
      <c r="H106" s="102"/>
      <c r="I106" s="102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</row>
    <row r="107" spans="1:91" s="101" customFormat="1" x14ac:dyDescent="0.25">
      <c r="A107" s="104"/>
      <c r="B107" s="104"/>
      <c r="C107" s="117"/>
      <c r="D107" s="102"/>
      <c r="E107" s="102"/>
      <c r="F107" s="102"/>
      <c r="G107" s="102"/>
      <c r="H107" s="102"/>
      <c r="I107" s="102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</row>
    <row r="108" spans="1:91" s="101" customFormat="1" x14ac:dyDescent="0.25">
      <c r="A108" s="104"/>
      <c r="B108" s="104"/>
      <c r="C108" s="117"/>
      <c r="D108" s="102"/>
      <c r="E108" s="102"/>
      <c r="F108" s="102"/>
      <c r="G108" s="102"/>
      <c r="H108" s="102"/>
      <c r="I108" s="102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</row>
    <row r="109" spans="1:91" s="101" customFormat="1" x14ac:dyDescent="0.25">
      <c r="A109" s="104"/>
      <c r="B109" s="104"/>
      <c r="C109" s="117"/>
      <c r="D109" s="102"/>
      <c r="E109" s="102"/>
      <c r="F109" s="102"/>
      <c r="G109" s="102"/>
      <c r="H109" s="102"/>
      <c r="I109" s="102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</row>
    <row r="110" spans="1:91" s="101" customFormat="1" x14ac:dyDescent="0.25">
      <c r="A110" s="104"/>
      <c r="B110" s="104"/>
      <c r="C110" s="117"/>
      <c r="D110" s="102"/>
      <c r="E110" s="102"/>
      <c r="F110" s="102"/>
      <c r="G110" s="102"/>
      <c r="H110" s="102"/>
      <c r="I110" s="102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</row>
    <row r="111" spans="1:91" s="101" customFormat="1" x14ac:dyDescent="0.25">
      <c r="A111" s="104"/>
      <c r="B111" s="104"/>
      <c r="C111" s="117"/>
      <c r="D111" s="102"/>
      <c r="E111" s="102"/>
      <c r="F111" s="102"/>
      <c r="G111" s="102"/>
      <c r="H111" s="102"/>
      <c r="I111" s="102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</row>
    <row r="112" spans="1:91" s="101" customFormat="1" x14ac:dyDescent="0.25">
      <c r="A112" s="104"/>
      <c r="B112" s="104"/>
      <c r="C112" s="117"/>
      <c r="D112" s="102"/>
      <c r="E112" s="102"/>
      <c r="F112" s="102"/>
      <c r="G112" s="102"/>
      <c r="H112" s="102"/>
      <c r="I112" s="102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</row>
    <row r="113" spans="1:91" s="101" customFormat="1" x14ac:dyDescent="0.25">
      <c r="A113" s="104"/>
      <c r="B113" s="104"/>
      <c r="C113" s="117"/>
      <c r="D113" s="102"/>
      <c r="E113" s="102"/>
      <c r="F113" s="102"/>
      <c r="G113" s="102"/>
      <c r="H113" s="102"/>
      <c r="I113" s="102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</row>
    <row r="114" spans="1:91" s="101" customFormat="1" x14ac:dyDescent="0.25">
      <c r="A114" s="104"/>
      <c r="B114" s="104"/>
      <c r="C114" s="117"/>
      <c r="D114" s="102"/>
      <c r="E114" s="102"/>
      <c r="F114" s="102"/>
      <c r="G114" s="102"/>
      <c r="H114" s="102"/>
      <c r="I114" s="102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</row>
    <row r="115" spans="1:91" s="101" customFormat="1" x14ac:dyDescent="0.25">
      <c r="A115" s="104"/>
      <c r="B115" s="104"/>
      <c r="C115" s="117"/>
      <c r="D115" s="102"/>
      <c r="E115" s="102"/>
      <c r="F115" s="102"/>
      <c r="G115" s="102"/>
      <c r="H115" s="102"/>
      <c r="I115" s="102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</row>
    <row r="116" spans="1:91" s="101" customFormat="1" x14ac:dyDescent="0.25">
      <c r="A116" s="104"/>
      <c r="B116" s="104"/>
      <c r="C116" s="117"/>
      <c r="D116" s="102"/>
      <c r="E116" s="102"/>
      <c r="F116" s="102"/>
      <c r="G116" s="102"/>
      <c r="H116" s="102"/>
      <c r="I116" s="102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</row>
    <row r="117" spans="1:91" s="101" customFormat="1" x14ac:dyDescent="0.25">
      <c r="A117" s="104"/>
      <c r="B117" s="104"/>
      <c r="C117" s="117"/>
      <c r="D117" s="102"/>
      <c r="E117" s="102"/>
      <c r="F117" s="102"/>
      <c r="G117" s="102"/>
      <c r="H117" s="102"/>
      <c r="I117" s="102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</row>
    <row r="118" spans="1:91" s="101" customFormat="1" x14ac:dyDescent="0.25">
      <c r="A118" s="104"/>
      <c r="B118" s="104"/>
      <c r="C118" s="117"/>
      <c r="D118" s="102"/>
      <c r="E118" s="102"/>
      <c r="F118" s="102"/>
      <c r="G118" s="102"/>
      <c r="H118" s="102"/>
      <c r="I118" s="102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</row>
    <row r="119" spans="1:91" s="101" customFormat="1" x14ac:dyDescent="0.25">
      <c r="A119" s="104"/>
      <c r="B119" s="104"/>
      <c r="C119" s="117"/>
      <c r="D119" s="102"/>
      <c r="E119" s="102"/>
      <c r="F119" s="102"/>
      <c r="G119" s="102"/>
      <c r="H119" s="102"/>
      <c r="I119" s="102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</row>
    <row r="120" spans="1:91" s="101" customFormat="1" x14ac:dyDescent="0.25">
      <c r="A120" s="104"/>
      <c r="B120" s="104"/>
      <c r="C120" s="117"/>
      <c r="D120" s="102"/>
      <c r="E120" s="102"/>
      <c r="F120" s="102"/>
      <c r="G120" s="102"/>
      <c r="H120" s="102"/>
      <c r="I120" s="102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</row>
    <row r="121" spans="1:91" s="101" customFormat="1" x14ac:dyDescent="0.25">
      <c r="A121" s="104"/>
      <c r="B121" s="104"/>
      <c r="C121" s="117"/>
      <c r="D121" s="102"/>
      <c r="E121" s="102"/>
      <c r="F121" s="102"/>
      <c r="G121" s="102"/>
      <c r="H121" s="102"/>
      <c r="I121" s="102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</row>
    <row r="122" spans="1:91" s="101" customFormat="1" x14ac:dyDescent="0.25">
      <c r="A122" s="104"/>
      <c r="B122" s="104"/>
      <c r="C122" s="117"/>
      <c r="D122" s="102"/>
      <c r="E122" s="102"/>
      <c r="F122" s="102"/>
      <c r="G122" s="102"/>
      <c r="H122" s="102"/>
      <c r="I122" s="102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</row>
    <row r="123" spans="1:91" s="101" customFormat="1" x14ac:dyDescent="0.25">
      <c r="A123" s="104"/>
      <c r="B123" s="104"/>
      <c r="C123" s="117"/>
      <c r="D123" s="102"/>
      <c r="E123" s="102"/>
      <c r="F123" s="102"/>
      <c r="G123" s="102"/>
      <c r="H123" s="102"/>
      <c r="I123" s="102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</row>
    <row r="124" spans="1:91" s="101" customFormat="1" x14ac:dyDescent="0.25">
      <c r="A124" s="104"/>
      <c r="B124" s="104"/>
      <c r="C124" s="117"/>
      <c r="D124" s="102"/>
      <c r="E124" s="102"/>
      <c r="F124" s="102"/>
      <c r="G124" s="102"/>
      <c r="H124" s="102"/>
      <c r="I124" s="102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</row>
    <row r="125" spans="1:91" s="101" customFormat="1" x14ac:dyDescent="0.25">
      <c r="A125" s="104"/>
      <c r="B125" s="104"/>
      <c r="C125" s="117"/>
      <c r="D125" s="102"/>
      <c r="E125" s="102"/>
      <c r="F125" s="102"/>
      <c r="G125" s="102"/>
      <c r="H125" s="102"/>
      <c r="I125" s="102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</row>
    <row r="126" spans="1:91" s="101" customFormat="1" x14ac:dyDescent="0.25">
      <c r="A126" s="104"/>
      <c r="B126" s="104"/>
      <c r="C126" s="117"/>
      <c r="D126" s="102"/>
      <c r="E126" s="102"/>
      <c r="F126" s="102"/>
      <c r="G126" s="102"/>
      <c r="H126" s="102"/>
      <c r="I126" s="102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</row>
    <row r="127" spans="1:91" s="101" customFormat="1" x14ac:dyDescent="0.25">
      <c r="A127" s="104"/>
      <c r="B127" s="104"/>
      <c r="C127" s="117"/>
      <c r="D127" s="102"/>
      <c r="E127" s="102"/>
      <c r="F127" s="102"/>
      <c r="G127" s="102"/>
      <c r="H127" s="102"/>
      <c r="I127" s="102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</row>
    <row r="128" spans="1:91" s="101" customFormat="1" x14ac:dyDescent="0.25">
      <c r="A128" s="104"/>
      <c r="B128" s="104"/>
      <c r="C128" s="117"/>
      <c r="D128" s="102"/>
      <c r="E128" s="102"/>
      <c r="F128" s="102"/>
      <c r="G128" s="102"/>
      <c r="H128" s="102"/>
      <c r="I128" s="102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</row>
    <row r="129" spans="1:91" s="101" customFormat="1" x14ac:dyDescent="0.25">
      <c r="A129" s="104"/>
      <c r="B129" s="104"/>
      <c r="C129" s="117"/>
      <c r="D129" s="102"/>
      <c r="E129" s="102"/>
      <c r="F129" s="102"/>
      <c r="G129" s="102"/>
      <c r="H129" s="102"/>
      <c r="I129" s="102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</row>
    <row r="130" spans="1:91" s="101" customFormat="1" x14ac:dyDescent="0.25">
      <c r="A130" s="104"/>
      <c r="B130" s="104"/>
      <c r="C130" s="117"/>
      <c r="D130" s="102"/>
      <c r="E130" s="102"/>
      <c r="F130" s="102"/>
      <c r="G130" s="102"/>
      <c r="H130" s="102"/>
      <c r="I130" s="102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</row>
    <row r="131" spans="1:91" s="101" customFormat="1" x14ac:dyDescent="0.25">
      <c r="A131" s="104"/>
      <c r="B131" s="104"/>
      <c r="C131" s="117"/>
      <c r="D131" s="102"/>
      <c r="E131" s="102"/>
      <c r="F131" s="102"/>
      <c r="G131" s="102"/>
      <c r="H131" s="102"/>
      <c r="I131" s="102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</row>
    <row r="132" spans="1:91" s="101" customFormat="1" x14ac:dyDescent="0.25">
      <c r="A132" s="104"/>
      <c r="B132" s="104"/>
      <c r="C132" s="117"/>
      <c r="D132" s="102"/>
      <c r="E132" s="102"/>
      <c r="F132" s="102"/>
      <c r="G132" s="102"/>
      <c r="H132" s="102"/>
      <c r="I132" s="102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</row>
    <row r="133" spans="1:91" s="101" customFormat="1" x14ac:dyDescent="0.25">
      <c r="A133" s="104"/>
      <c r="B133" s="104"/>
      <c r="C133" s="117"/>
      <c r="D133" s="102"/>
      <c r="E133" s="102"/>
      <c r="F133" s="102"/>
      <c r="G133" s="102"/>
      <c r="H133" s="102"/>
      <c r="I133" s="102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</row>
    <row r="134" spans="1:91" s="101" customFormat="1" x14ac:dyDescent="0.25">
      <c r="A134" s="104"/>
      <c r="B134" s="104"/>
      <c r="C134" s="117"/>
      <c r="D134" s="102"/>
      <c r="E134" s="102"/>
      <c r="F134" s="102"/>
      <c r="G134" s="102"/>
      <c r="H134" s="102"/>
      <c r="I134" s="102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</row>
    <row r="135" spans="1:91" s="101" customFormat="1" x14ac:dyDescent="0.25">
      <c r="A135" s="104"/>
      <c r="B135" s="104"/>
      <c r="C135" s="117"/>
      <c r="D135" s="102"/>
      <c r="E135" s="102"/>
      <c r="F135" s="102"/>
      <c r="G135" s="102"/>
      <c r="H135" s="102"/>
      <c r="I135" s="102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</row>
    <row r="136" spans="1:91" s="101" customFormat="1" x14ac:dyDescent="0.25">
      <c r="A136" s="104"/>
      <c r="B136" s="104"/>
      <c r="C136" s="117"/>
      <c r="D136" s="102"/>
      <c r="E136" s="102"/>
      <c r="F136" s="102"/>
      <c r="G136" s="102"/>
      <c r="H136" s="102"/>
      <c r="I136" s="102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</row>
    <row r="137" spans="1:91" s="101" customFormat="1" x14ac:dyDescent="0.25">
      <c r="A137" s="104"/>
      <c r="B137" s="104"/>
      <c r="C137" s="117"/>
      <c r="D137" s="102"/>
      <c r="E137" s="102"/>
      <c r="F137" s="102"/>
      <c r="G137" s="102"/>
      <c r="H137" s="102"/>
      <c r="I137" s="102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</row>
    <row r="138" spans="1:91" s="101" customFormat="1" x14ac:dyDescent="0.25">
      <c r="A138" s="104"/>
      <c r="B138" s="104"/>
      <c r="C138" s="117"/>
      <c r="D138" s="102"/>
      <c r="E138" s="102"/>
      <c r="F138" s="102"/>
      <c r="G138" s="102"/>
      <c r="H138" s="102"/>
      <c r="I138" s="102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</row>
    <row r="139" spans="1:91" s="101" customFormat="1" x14ac:dyDescent="0.25">
      <c r="A139" s="104"/>
      <c r="B139" s="104"/>
      <c r="C139" s="117"/>
      <c r="D139" s="102"/>
      <c r="E139" s="102"/>
      <c r="F139" s="102"/>
      <c r="G139" s="102"/>
      <c r="H139" s="102"/>
      <c r="I139" s="102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</row>
    <row r="140" spans="1:91" s="101" customFormat="1" x14ac:dyDescent="0.25">
      <c r="A140" s="104"/>
      <c r="B140" s="104"/>
      <c r="C140" s="117"/>
      <c r="D140" s="102"/>
      <c r="E140" s="102"/>
      <c r="F140" s="102"/>
      <c r="G140" s="102"/>
      <c r="H140" s="102"/>
      <c r="I140" s="102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</row>
    <row r="141" spans="1:91" s="101" customFormat="1" x14ac:dyDescent="0.25">
      <c r="A141" s="104"/>
      <c r="B141" s="104"/>
      <c r="C141" s="117"/>
      <c r="D141" s="102"/>
      <c r="E141" s="102"/>
      <c r="F141" s="102"/>
      <c r="G141" s="102"/>
      <c r="H141" s="102"/>
      <c r="I141" s="102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</row>
    <row r="142" spans="1:91" s="101" customFormat="1" x14ac:dyDescent="0.25">
      <c r="A142" s="104"/>
      <c r="B142" s="104"/>
      <c r="C142" s="117"/>
      <c r="D142" s="102"/>
      <c r="E142" s="102"/>
      <c r="F142" s="102"/>
      <c r="G142" s="102"/>
      <c r="H142" s="102"/>
      <c r="I142" s="102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</row>
    <row r="143" spans="1:91" s="101" customFormat="1" x14ac:dyDescent="0.25">
      <c r="A143" s="104"/>
      <c r="B143" s="104"/>
      <c r="C143" s="117"/>
      <c r="D143" s="102"/>
      <c r="E143" s="102"/>
      <c r="F143" s="102"/>
      <c r="G143" s="102"/>
      <c r="H143" s="102"/>
      <c r="I143" s="102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</row>
    <row r="144" spans="1:91" s="101" customFormat="1" x14ac:dyDescent="0.25">
      <c r="A144" s="104"/>
      <c r="B144" s="104"/>
      <c r="C144" s="117"/>
      <c r="D144" s="102"/>
      <c r="E144" s="102"/>
      <c r="F144" s="102"/>
      <c r="G144" s="102"/>
      <c r="H144" s="102"/>
      <c r="I144" s="102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</row>
    <row r="145" spans="1:91" s="101" customFormat="1" x14ac:dyDescent="0.25">
      <c r="A145" s="104"/>
      <c r="B145" s="104"/>
      <c r="C145" s="117"/>
      <c r="D145" s="102"/>
      <c r="E145" s="102"/>
      <c r="F145" s="102"/>
      <c r="G145" s="102"/>
      <c r="H145" s="102"/>
      <c r="I145" s="102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</row>
    <row r="146" spans="1:91" s="101" customFormat="1" x14ac:dyDescent="0.25">
      <c r="A146" s="104"/>
      <c r="B146" s="104"/>
      <c r="C146" s="117"/>
      <c r="D146" s="102"/>
      <c r="E146" s="102"/>
      <c r="F146" s="102"/>
      <c r="G146" s="102"/>
      <c r="H146" s="102"/>
      <c r="I146" s="102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</row>
    <row r="147" spans="1:91" s="101" customFormat="1" x14ac:dyDescent="0.25">
      <c r="A147" s="18"/>
      <c r="B147" s="18"/>
      <c r="C147" s="117"/>
      <c r="D147" s="100"/>
      <c r="E147" s="100"/>
      <c r="F147" s="100"/>
      <c r="G147" s="100"/>
      <c r="H147" s="100"/>
      <c r="I147" s="102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</row>
    <row r="148" spans="1:91" s="101" customFormat="1" x14ac:dyDescent="0.25">
      <c r="A148" s="18"/>
      <c r="B148" s="18"/>
      <c r="C148" s="117"/>
      <c r="D148" s="100"/>
      <c r="E148" s="100"/>
      <c r="F148" s="100"/>
      <c r="G148" s="100"/>
      <c r="H148" s="100"/>
      <c r="I148" s="102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</row>
  </sheetData>
  <mergeCells count="1">
    <mergeCell ref="D1:H1"/>
  </mergeCells>
  <pageMargins left="0.15748031496062992" right="0.15748031496062992" top="0.19685039370078741" bottom="0.31496062992125984" header="0.15748031496062992" footer="7.874015748031496E-2"/>
  <pageSetup paperSize="9" scale="53" orientation="landscape" r:id="rId1"/>
  <headerFooter>
    <oddFooter>&amp;L&amp;D&amp;C&amp;P/&amp;N&amp;R&amp;F-&amp;A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P148"/>
  <sheetViews>
    <sheetView showGridLines="0" zoomScale="70" zoomScaleNormal="70" zoomScaleSheetLayoutView="50" workbookViewId="0">
      <selection sqref="A1:H39"/>
    </sheetView>
  </sheetViews>
  <sheetFormatPr defaultColWidth="9.140625" defaultRowHeight="15.75" x14ac:dyDescent="0.25"/>
  <cols>
    <col min="1" max="1" width="16.28515625" style="18" customWidth="1"/>
    <col min="2" max="2" width="102.28515625" style="18" customWidth="1"/>
    <col min="3" max="3" width="2.85546875" style="117" customWidth="1"/>
    <col min="4" max="8" width="20.7109375" style="100" customWidth="1"/>
    <col min="9" max="9" width="2" style="102" customWidth="1"/>
    <col min="10" max="94" width="9.140625" style="121"/>
    <col min="95" max="16384" width="9.140625" style="93"/>
  </cols>
  <sheetData>
    <row r="1" spans="1:94" ht="46.5" x14ac:dyDescent="0.7">
      <c r="A1" s="334" t="s">
        <v>615</v>
      </c>
      <c r="B1" s="335"/>
      <c r="C1" s="182"/>
      <c r="D1" s="363"/>
      <c r="E1" s="363"/>
      <c r="F1" s="363"/>
      <c r="G1" s="363"/>
      <c r="H1" s="363"/>
      <c r="I1" s="109"/>
    </row>
    <row r="2" spans="1:94" s="126" customFormat="1" ht="21" x14ac:dyDescent="0.2">
      <c r="A2" s="193" t="s">
        <v>324</v>
      </c>
      <c r="B2" s="183"/>
      <c r="C2" s="183"/>
      <c r="D2" s="206" t="s">
        <v>620</v>
      </c>
      <c r="E2" s="206" t="s">
        <v>621</v>
      </c>
      <c r="F2" s="206" t="s">
        <v>622</v>
      </c>
      <c r="G2" s="206" t="s">
        <v>623</v>
      </c>
      <c r="H2" s="206" t="s">
        <v>624</v>
      </c>
      <c r="I2" s="124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</row>
    <row r="3" spans="1:94" s="92" customFormat="1" ht="3" customHeight="1" x14ac:dyDescent="0.35">
      <c r="A3" s="191"/>
      <c r="B3" s="106"/>
      <c r="C3" s="106"/>
      <c r="D3" s="103"/>
      <c r="E3" s="103"/>
      <c r="F3" s="103"/>
      <c r="G3" s="103"/>
      <c r="H3" s="103"/>
      <c r="I3" s="103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</row>
    <row r="4" spans="1:94" s="158" customFormat="1" ht="20.100000000000001" customHeight="1" x14ac:dyDescent="0.2">
      <c r="A4" s="177" t="s">
        <v>625</v>
      </c>
      <c r="B4" s="177"/>
      <c r="C4" s="155"/>
      <c r="D4" s="294">
        <v>189.29645199999999</v>
      </c>
      <c r="E4" s="236">
        <v>197.70626799999999</v>
      </c>
      <c r="F4" s="236">
        <v>184.440766</v>
      </c>
      <c r="G4" s="236">
        <v>179.438919</v>
      </c>
      <c r="H4" s="236">
        <v>178.32251600000001</v>
      </c>
      <c r="I4" s="134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</row>
    <row r="5" spans="1:94" s="159" customFormat="1" ht="20.100000000000001" customHeight="1" x14ac:dyDescent="0.2">
      <c r="A5" s="155" t="s">
        <v>626</v>
      </c>
      <c r="B5" s="154"/>
      <c r="C5" s="154"/>
      <c r="D5" s="295">
        <v>24.606344</v>
      </c>
      <c r="E5" s="237">
        <v>23.857873999999999</v>
      </c>
      <c r="F5" s="237">
        <v>23.526589000000001</v>
      </c>
      <c r="G5" s="237">
        <v>23.53903</v>
      </c>
      <c r="H5" s="237">
        <v>20.460875000000001</v>
      </c>
      <c r="I5" s="134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</row>
    <row r="6" spans="1:94" s="159" customFormat="1" ht="20.100000000000001" customHeight="1" x14ac:dyDescent="0.2">
      <c r="A6" s="195" t="s">
        <v>627</v>
      </c>
      <c r="B6" s="203"/>
      <c r="C6" s="203"/>
      <c r="D6" s="296">
        <v>52.966085999999997</v>
      </c>
      <c r="E6" s="238">
        <v>52.195804000000003</v>
      </c>
      <c r="F6" s="238">
        <v>50.494765999999998</v>
      </c>
      <c r="G6" s="238">
        <v>48.877158999999999</v>
      </c>
      <c r="H6" s="238">
        <v>46.406398000000003</v>
      </c>
      <c r="I6" s="134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</row>
    <row r="7" spans="1:94" s="159" customFormat="1" ht="20.100000000000001" customHeight="1" x14ac:dyDescent="0.2">
      <c r="A7" s="195" t="s">
        <v>628</v>
      </c>
      <c r="B7" s="203"/>
      <c r="C7" s="203"/>
      <c r="D7" s="296">
        <v>-28.359742000000001</v>
      </c>
      <c r="E7" s="238">
        <v>-28.33793</v>
      </c>
      <c r="F7" s="238">
        <v>-26.968177000000001</v>
      </c>
      <c r="G7" s="238">
        <v>-25.338128999999999</v>
      </c>
      <c r="H7" s="238">
        <v>-25.945523000000001</v>
      </c>
      <c r="I7" s="134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</row>
    <row r="8" spans="1:94" s="159" customFormat="1" ht="20.100000000000001" customHeight="1" x14ac:dyDescent="0.2">
      <c r="A8" s="155" t="s">
        <v>629</v>
      </c>
      <c r="B8" s="154"/>
      <c r="C8" s="154"/>
      <c r="D8" s="295">
        <v>5.992076</v>
      </c>
      <c r="E8" s="237">
        <v>7.300554</v>
      </c>
      <c r="F8" s="237">
        <v>3.020337</v>
      </c>
      <c r="G8" s="237">
        <v>4.2756439999999998</v>
      </c>
      <c r="H8" s="237">
        <v>5.834848</v>
      </c>
      <c r="I8" s="134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</row>
    <row r="9" spans="1:94" s="159" customFormat="1" ht="20.100000000000001" customHeight="1" x14ac:dyDescent="0.2">
      <c r="A9" s="196" t="s">
        <v>630</v>
      </c>
      <c r="B9" s="203"/>
      <c r="C9" s="203"/>
      <c r="D9" s="296">
        <v>23.043847</v>
      </c>
      <c r="E9" s="238">
        <v>21.415685</v>
      </c>
      <c r="F9" s="238">
        <v>20.026468999999999</v>
      </c>
      <c r="G9" s="238">
        <v>23.639106000000002</v>
      </c>
      <c r="H9" s="238">
        <v>23.923836000000001</v>
      </c>
      <c r="I9" s="134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</row>
    <row r="10" spans="1:94" s="159" customFormat="1" ht="20.100000000000001" customHeight="1" x14ac:dyDescent="0.2">
      <c r="A10" s="196" t="s">
        <v>631</v>
      </c>
      <c r="B10" s="203"/>
      <c r="C10" s="203"/>
      <c r="D10" s="296">
        <v>-17.051770999999999</v>
      </c>
      <c r="E10" s="238">
        <v>-14.115131</v>
      </c>
      <c r="F10" s="238">
        <v>-17.006132000000001</v>
      </c>
      <c r="G10" s="238">
        <v>-19.363461999999998</v>
      </c>
      <c r="H10" s="238">
        <v>-18.088988000000001</v>
      </c>
      <c r="I10" s="134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</row>
    <row r="11" spans="1:94" s="159" customFormat="1" ht="20.100000000000001" customHeight="1" x14ac:dyDescent="0.2">
      <c r="A11" s="178" t="s">
        <v>340</v>
      </c>
      <c r="B11" s="154"/>
      <c r="C11" s="154"/>
      <c r="D11" s="295">
        <v>-1.2036819999999999</v>
      </c>
      <c r="E11" s="237">
        <v>-2.0845929999999999</v>
      </c>
      <c r="F11" s="237">
        <v>-1.9899640000000001</v>
      </c>
      <c r="G11" s="237">
        <v>-1.656911</v>
      </c>
      <c r="H11" s="237">
        <v>-7.7995999999999996E-2</v>
      </c>
      <c r="I11" s="134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</row>
    <row r="12" spans="1:94" s="159" customFormat="1" ht="20.100000000000001" customHeight="1" x14ac:dyDescent="0.2">
      <c r="A12" s="178" t="s">
        <v>341</v>
      </c>
      <c r="B12" s="154"/>
      <c r="C12" s="154"/>
      <c r="D12" s="295">
        <v>2.3715E-2</v>
      </c>
      <c r="E12" s="237">
        <v>0.12970699999999999</v>
      </c>
      <c r="F12" s="237">
        <v>0.107518</v>
      </c>
      <c r="G12" s="237">
        <v>5.3862E-2</v>
      </c>
      <c r="H12" s="237">
        <v>2.5607999999999999E-2</v>
      </c>
      <c r="I12" s="134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</row>
    <row r="13" spans="1:94" s="159" customFormat="1" ht="20.100000000000001" customHeight="1" x14ac:dyDescent="0.2">
      <c r="A13" s="178" t="s">
        <v>632</v>
      </c>
      <c r="B13" s="154"/>
      <c r="C13" s="154"/>
      <c r="D13" s="295">
        <v>28.342708999999999</v>
      </c>
      <c r="E13" s="237">
        <v>24.333470999999999</v>
      </c>
      <c r="F13" s="237">
        <v>11.284983</v>
      </c>
      <c r="G13" s="237">
        <v>30.679537</v>
      </c>
      <c r="H13" s="237">
        <v>22.778316</v>
      </c>
      <c r="I13" s="134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</row>
    <row r="14" spans="1:94" s="159" customFormat="1" ht="20.100000000000001" customHeight="1" x14ac:dyDescent="0.2">
      <c r="A14" s="178" t="s">
        <v>633</v>
      </c>
      <c r="B14" s="154"/>
      <c r="C14" s="154"/>
      <c r="D14" s="295">
        <v>1.969282</v>
      </c>
      <c r="E14" s="237">
        <v>2.0230199999999998</v>
      </c>
      <c r="F14" s="237">
        <v>0.339229</v>
      </c>
      <c r="G14" s="237">
        <v>32.132083000000002</v>
      </c>
      <c r="H14" s="237">
        <v>3.7980450000000001</v>
      </c>
      <c r="I14" s="134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</row>
    <row r="15" spans="1:94" s="159" customFormat="1" ht="20.100000000000001" customHeight="1" x14ac:dyDescent="0.2">
      <c r="A15" s="178" t="s">
        <v>634</v>
      </c>
      <c r="B15" s="154"/>
      <c r="C15" s="154"/>
      <c r="D15" s="295">
        <v>47.956116999999999</v>
      </c>
      <c r="E15" s="237">
        <v>49.692534999999999</v>
      </c>
      <c r="F15" s="237">
        <v>51.758012999999998</v>
      </c>
      <c r="G15" s="237">
        <v>50.671207000000003</v>
      </c>
      <c r="H15" s="237">
        <v>48.445594</v>
      </c>
      <c r="I15" s="134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</row>
    <row r="16" spans="1:94" s="159" customFormat="1" ht="20.100000000000001" customHeight="1" thickBot="1" x14ac:dyDescent="0.25">
      <c r="A16" s="178" t="s">
        <v>635</v>
      </c>
      <c r="B16" s="154"/>
      <c r="C16" s="154"/>
      <c r="D16" s="295">
        <v>3.7014589999999998</v>
      </c>
      <c r="E16" s="237">
        <v>2.2512829999999999</v>
      </c>
      <c r="F16" s="237">
        <v>-1.9726109999999999</v>
      </c>
      <c r="G16" s="237">
        <v>-1.9487410000000001</v>
      </c>
      <c r="H16" s="237">
        <v>0.53653700000000004</v>
      </c>
      <c r="I16" s="134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</row>
    <row r="17" spans="1:94" s="201" customFormat="1" ht="24.95" customHeight="1" thickBot="1" x14ac:dyDescent="0.25">
      <c r="A17" s="197" t="s">
        <v>345</v>
      </c>
      <c r="B17" s="198"/>
      <c r="C17" s="154"/>
      <c r="D17" s="297">
        <v>300.68447200000003</v>
      </c>
      <c r="E17" s="239">
        <v>305.21011900000002</v>
      </c>
      <c r="F17" s="239">
        <v>270.51486</v>
      </c>
      <c r="G17" s="239">
        <v>317.18463000000003</v>
      </c>
      <c r="H17" s="239">
        <v>280.12434300000001</v>
      </c>
      <c r="I17" s="199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</row>
    <row r="18" spans="1:94" s="159" customFormat="1" ht="20.100000000000001" customHeight="1" x14ac:dyDescent="0.2">
      <c r="A18" s="179" t="s">
        <v>302</v>
      </c>
      <c r="B18" s="185"/>
      <c r="C18" s="154"/>
      <c r="D18" s="298">
        <v>-212.464877</v>
      </c>
      <c r="E18" s="240">
        <v>-188.55237600000001</v>
      </c>
      <c r="F18" s="240">
        <v>-180.49864700000001</v>
      </c>
      <c r="G18" s="240">
        <v>-172.31224499999999</v>
      </c>
      <c r="H18" s="240">
        <v>-208.44029</v>
      </c>
      <c r="I18" s="134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</row>
    <row r="19" spans="1:94" s="159" customFormat="1" ht="20.100000000000001" customHeight="1" x14ac:dyDescent="0.2">
      <c r="A19" s="178" t="s">
        <v>303</v>
      </c>
      <c r="B19" s="154"/>
      <c r="C19" s="154"/>
      <c r="D19" s="295">
        <v>47.340682000000001</v>
      </c>
      <c r="E19" s="237">
        <v>2.7236899999999999</v>
      </c>
      <c r="F19" s="237">
        <v>34.993001</v>
      </c>
      <c r="G19" s="237">
        <v>-5.841062</v>
      </c>
      <c r="H19" s="237">
        <v>2.1316609999999998</v>
      </c>
      <c r="I19" s="134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</row>
    <row r="20" spans="1:94" s="159" customFormat="1" ht="20.100000000000001" customHeight="1" x14ac:dyDescent="0.2">
      <c r="A20" s="196" t="s">
        <v>636</v>
      </c>
      <c r="B20" s="203"/>
      <c r="C20" s="203"/>
      <c r="D20" s="296">
        <v>47.512999000000001</v>
      </c>
      <c r="E20" s="238">
        <v>7.5240780000000003</v>
      </c>
      <c r="F20" s="238">
        <v>37.086863000000001</v>
      </c>
      <c r="G20" s="238">
        <v>-5.7844550000000003</v>
      </c>
      <c r="H20" s="238">
        <v>2.7232150000000002</v>
      </c>
      <c r="I20" s="134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</row>
    <row r="21" spans="1:94" s="159" customFormat="1" ht="20.100000000000001" customHeight="1" x14ac:dyDescent="0.2">
      <c r="A21" s="196" t="s">
        <v>325</v>
      </c>
      <c r="B21" s="203"/>
      <c r="C21" s="203"/>
      <c r="D21" s="296">
        <v>0</v>
      </c>
      <c r="E21" s="238">
        <v>-0.197325</v>
      </c>
      <c r="F21" s="238">
        <v>0</v>
      </c>
      <c r="G21" s="238">
        <v>0</v>
      </c>
      <c r="H21" s="238">
        <v>0</v>
      </c>
      <c r="I21" s="134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</row>
    <row r="22" spans="1:94" s="159" customFormat="1" ht="20.100000000000001" customHeight="1" x14ac:dyDescent="0.2">
      <c r="A22" s="196" t="s">
        <v>326</v>
      </c>
      <c r="B22" s="203"/>
      <c r="C22" s="203"/>
      <c r="D22" s="296">
        <v>0</v>
      </c>
      <c r="E22" s="238">
        <v>0</v>
      </c>
      <c r="F22" s="238">
        <v>0</v>
      </c>
      <c r="G22" s="238">
        <v>0</v>
      </c>
      <c r="H22" s="238">
        <v>0</v>
      </c>
      <c r="I22" s="134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</row>
    <row r="23" spans="1:94" s="159" customFormat="1" ht="20.100000000000001" customHeight="1" x14ac:dyDescent="0.2">
      <c r="A23" s="196" t="s">
        <v>637</v>
      </c>
      <c r="B23" s="203"/>
      <c r="C23" s="203"/>
      <c r="D23" s="296">
        <v>-0.172317</v>
      </c>
      <c r="E23" s="238">
        <v>-4.6030629999999997</v>
      </c>
      <c r="F23" s="238">
        <v>-2.0938620000000001</v>
      </c>
      <c r="G23" s="238">
        <v>-5.6606999999999998E-2</v>
      </c>
      <c r="H23" s="238">
        <v>-0.59155400000000002</v>
      </c>
      <c r="I23" s="134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</row>
    <row r="24" spans="1:94" s="159" customFormat="1" ht="20.100000000000001" customHeight="1" thickBot="1" x14ac:dyDescent="0.25">
      <c r="A24" s="178" t="s">
        <v>638</v>
      </c>
      <c r="B24" s="154"/>
      <c r="C24" s="154"/>
      <c r="D24" s="295">
        <v>1.106339</v>
      </c>
      <c r="E24" s="237">
        <v>0</v>
      </c>
      <c r="F24" s="237">
        <v>0</v>
      </c>
      <c r="G24" s="237">
        <v>0</v>
      </c>
      <c r="H24" s="237">
        <v>0</v>
      </c>
      <c r="I24" s="134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</row>
    <row r="25" spans="1:94" s="162" customFormat="1" ht="24.95" customHeight="1" thickBot="1" x14ac:dyDescent="0.25">
      <c r="A25" s="197" t="s">
        <v>346</v>
      </c>
      <c r="B25" s="198"/>
      <c r="C25" s="154"/>
      <c r="D25" s="297">
        <v>136.666616</v>
      </c>
      <c r="E25" s="239">
        <v>119.381433</v>
      </c>
      <c r="F25" s="239">
        <v>125.009214</v>
      </c>
      <c r="G25" s="239">
        <v>139.03132299999999</v>
      </c>
      <c r="H25" s="239">
        <v>73.815714</v>
      </c>
      <c r="I25" s="160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</row>
    <row r="26" spans="1:94" s="159" customFormat="1" ht="20.100000000000001" customHeight="1" thickBot="1" x14ac:dyDescent="0.25">
      <c r="A26" s="178" t="s">
        <v>639</v>
      </c>
      <c r="B26" s="154"/>
      <c r="C26" s="154"/>
      <c r="D26" s="295">
        <v>-22.430295000000001</v>
      </c>
      <c r="E26" s="237">
        <v>20.052643</v>
      </c>
      <c r="F26" s="237">
        <v>-19.111039000000002</v>
      </c>
      <c r="G26" s="237">
        <v>-16.004764999999999</v>
      </c>
      <c r="H26" s="237">
        <v>-14.163988</v>
      </c>
      <c r="I26" s="134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</row>
    <row r="27" spans="1:94" s="162" customFormat="1" ht="24.95" customHeight="1" thickBot="1" x14ac:dyDescent="0.25">
      <c r="A27" s="204" t="s">
        <v>348</v>
      </c>
      <c r="B27" s="205"/>
      <c r="C27" s="154"/>
      <c r="D27" s="298">
        <v>114.236321</v>
      </c>
      <c r="E27" s="240">
        <v>139.434076</v>
      </c>
      <c r="F27" s="240">
        <v>105.89817499999999</v>
      </c>
      <c r="G27" s="240">
        <v>123.02655799999999</v>
      </c>
      <c r="H27" s="240">
        <v>59.651725999999996</v>
      </c>
      <c r="I27" s="160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</row>
    <row r="28" spans="1:94" s="159" customFormat="1" ht="20.100000000000001" customHeight="1" x14ac:dyDescent="0.2">
      <c r="A28" s="202" t="s">
        <v>640</v>
      </c>
      <c r="B28" s="154"/>
      <c r="C28" s="154"/>
      <c r="D28" s="298">
        <v>0</v>
      </c>
      <c r="E28" s="240">
        <v>0</v>
      </c>
      <c r="F28" s="240">
        <v>0</v>
      </c>
      <c r="G28" s="240">
        <v>0</v>
      </c>
      <c r="H28" s="240">
        <v>0</v>
      </c>
      <c r="I28" s="134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</row>
    <row r="29" spans="1:94" s="159" customFormat="1" ht="20.100000000000001" customHeight="1" x14ac:dyDescent="0.2">
      <c r="A29" s="202" t="s">
        <v>353</v>
      </c>
      <c r="B29" s="154"/>
      <c r="C29" s="154"/>
      <c r="D29" s="295">
        <v>114.236321</v>
      </c>
      <c r="E29" s="237">
        <v>139.434076</v>
      </c>
      <c r="F29" s="237">
        <v>105.89817499999999</v>
      </c>
      <c r="G29" s="237">
        <v>123.02655799999999</v>
      </c>
      <c r="H29" s="237">
        <v>59.651725999999996</v>
      </c>
      <c r="I29" s="134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</row>
    <row r="30" spans="1:94" s="159" customFormat="1" ht="20.100000000000001" customHeight="1" x14ac:dyDescent="0.2">
      <c r="A30" s="248" t="s">
        <v>327</v>
      </c>
      <c r="B30" s="203"/>
      <c r="C30" s="203"/>
      <c r="D30" s="296">
        <v>105.50407300000001</v>
      </c>
      <c r="E30" s="238">
        <v>134.707088</v>
      </c>
      <c r="F30" s="238">
        <v>99.369197</v>
      </c>
      <c r="G30" s="238">
        <v>119.420365</v>
      </c>
      <c r="H30" s="238">
        <v>52.481512000000002</v>
      </c>
      <c r="I30" s="134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</row>
    <row r="31" spans="1:94" s="159" customFormat="1" ht="20.100000000000001" customHeight="1" x14ac:dyDescent="0.2">
      <c r="A31" s="248" t="s">
        <v>328</v>
      </c>
      <c r="B31" s="203"/>
      <c r="C31" s="203"/>
      <c r="D31" s="296">
        <v>8.7322480000000002</v>
      </c>
      <c r="E31" s="238">
        <v>4.7269880000000004</v>
      </c>
      <c r="F31" s="238">
        <v>6.5289780000000004</v>
      </c>
      <c r="G31" s="238">
        <v>3.6061930000000002</v>
      </c>
      <c r="H31" s="238">
        <v>7.1702139999999996</v>
      </c>
      <c r="I31" s="134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</row>
    <row r="32" spans="1:94" s="159" customFormat="1" ht="20.100000000000001" customHeight="1" thickBot="1" x14ac:dyDescent="0.25">
      <c r="A32" s="180"/>
      <c r="B32" s="180"/>
      <c r="C32" s="154"/>
      <c r="D32" s="299"/>
      <c r="E32" s="241"/>
      <c r="F32" s="241"/>
      <c r="G32" s="241"/>
      <c r="H32" s="241"/>
      <c r="I32" s="134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</row>
    <row r="33" spans="1:94" s="159" customFormat="1" ht="24.95" customHeight="1" x14ac:dyDescent="0.35">
      <c r="A33" s="185" t="s">
        <v>641</v>
      </c>
      <c r="B33" s="163"/>
      <c r="C33" s="163"/>
      <c r="D33" s="295">
        <v>17666.835919000001</v>
      </c>
      <c r="E33" s="242">
        <v>17163</v>
      </c>
      <c r="F33" s="242">
        <v>17642</v>
      </c>
      <c r="G33" s="242">
        <v>17406</v>
      </c>
      <c r="H33" s="242">
        <v>17928</v>
      </c>
      <c r="I33" s="135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</row>
    <row r="34" spans="1:94" s="159" customFormat="1" ht="24.95" customHeight="1" x14ac:dyDescent="0.35">
      <c r="A34" s="154" t="s">
        <v>362</v>
      </c>
      <c r="B34" s="117"/>
      <c r="C34" s="117"/>
      <c r="D34" s="295">
        <v>93.282656000000003</v>
      </c>
      <c r="E34" s="242">
        <v>95.142239000000004</v>
      </c>
      <c r="F34" s="242">
        <v>91.047276999999994</v>
      </c>
      <c r="G34" s="242">
        <v>97.99485</v>
      </c>
      <c r="H34" s="242">
        <v>105.971797</v>
      </c>
      <c r="I34" s="164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</row>
    <row r="35" spans="1:94" s="101" customFormat="1" ht="24.95" customHeight="1" x14ac:dyDescent="0.35">
      <c r="A35" s="186" t="s">
        <v>330</v>
      </c>
      <c r="B35" s="117"/>
      <c r="C35" s="117"/>
      <c r="D35" s="301">
        <v>1930.6335915760001</v>
      </c>
      <c r="E35" s="242">
        <v>1854.3711604749999</v>
      </c>
      <c r="F35" s="242">
        <v>1899.3083056275</v>
      </c>
      <c r="G35" s="242">
        <v>1882.1333317249998</v>
      </c>
      <c r="H35" s="242">
        <v>1943.5653904374999</v>
      </c>
      <c r="I35" s="102"/>
      <c r="J35" s="123"/>
      <c r="K35" s="156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</row>
    <row r="36" spans="1:94" s="101" customFormat="1" ht="24.95" customHeight="1" x14ac:dyDescent="0.35">
      <c r="A36" s="154" t="s">
        <v>349</v>
      </c>
      <c r="B36" s="117"/>
      <c r="C36" s="117"/>
      <c r="D36" s="302">
        <v>0.23</v>
      </c>
      <c r="E36" s="187">
        <v>0.284744</v>
      </c>
      <c r="F36" s="187">
        <v>0.217666</v>
      </c>
      <c r="G36" s="187">
        <v>0.25518000000000002</v>
      </c>
      <c r="H36" s="187">
        <v>0.125892</v>
      </c>
      <c r="I36" s="102"/>
      <c r="J36" s="123"/>
      <c r="K36" s="156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</row>
    <row r="37" spans="1:94" s="101" customFormat="1" ht="24.95" customHeight="1" x14ac:dyDescent="0.35">
      <c r="A37" s="154" t="s">
        <v>350</v>
      </c>
      <c r="B37" s="117"/>
      <c r="C37" s="117"/>
      <c r="D37" s="302">
        <v>0.71559700000000004</v>
      </c>
      <c r="E37" s="187">
        <v>0.61074799999999996</v>
      </c>
      <c r="F37" s="187">
        <v>0.67021699999999995</v>
      </c>
      <c r="G37" s="187">
        <v>0.53128500000000001</v>
      </c>
      <c r="H37" s="187">
        <v>0.75460000000000005</v>
      </c>
      <c r="I37" s="102"/>
      <c r="J37" s="123"/>
      <c r="K37" s="156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</row>
    <row r="38" spans="1:94" s="101" customFormat="1" ht="24.95" customHeight="1" x14ac:dyDescent="0.35">
      <c r="A38" s="154" t="s">
        <v>351</v>
      </c>
      <c r="B38" s="117"/>
      <c r="C38" s="117"/>
      <c r="D38" s="302">
        <v>0.85414599999999996</v>
      </c>
      <c r="E38" s="187">
        <v>0.97819299999999998</v>
      </c>
      <c r="F38" s="187">
        <v>0.96918099999999996</v>
      </c>
      <c r="G38" s="187">
        <v>0.93437899999999996</v>
      </c>
      <c r="H38" s="187">
        <v>0.87600299999999998</v>
      </c>
      <c r="I38" s="102"/>
      <c r="J38" s="123"/>
      <c r="K38" s="156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</row>
    <row r="39" spans="1:94" s="101" customFormat="1" ht="24.95" customHeight="1" thickBot="1" x14ac:dyDescent="0.4">
      <c r="A39" s="188" t="s">
        <v>352</v>
      </c>
      <c r="B39" s="189"/>
      <c r="C39" s="117"/>
      <c r="D39" s="303">
        <v>2.6707999999999999E-2</v>
      </c>
      <c r="E39" s="190">
        <v>2.7002999999999999E-2</v>
      </c>
      <c r="F39" s="190">
        <v>2.5165E-2</v>
      </c>
      <c r="G39" s="190">
        <v>2.4823999999999999E-2</v>
      </c>
      <c r="H39" s="190">
        <v>2.4747999999999999E-2</v>
      </c>
      <c r="I39" s="102"/>
      <c r="J39" s="123"/>
      <c r="K39" s="156"/>
      <c r="L39" s="123"/>
      <c r="M39" s="207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</row>
    <row r="40" spans="1:94" s="101" customFormat="1" x14ac:dyDescent="0.25">
      <c r="A40" s="104"/>
      <c r="B40" s="104"/>
      <c r="C40" s="117"/>
      <c r="D40" s="102"/>
      <c r="E40" s="102"/>
      <c r="F40" s="102"/>
      <c r="G40" s="102"/>
      <c r="H40" s="102"/>
      <c r="I40" s="102"/>
      <c r="J40" s="123"/>
      <c r="K40" s="156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</row>
    <row r="41" spans="1:94" s="101" customFormat="1" x14ac:dyDescent="0.25">
      <c r="A41" s="104"/>
      <c r="B41" s="104"/>
      <c r="C41" s="117"/>
      <c r="D41" s="102"/>
      <c r="E41" s="102"/>
      <c r="F41" s="102"/>
      <c r="G41" s="102"/>
      <c r="H41" s="102"/>
      <c r="I41" s="102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</row>
    <row r="42" spans="1:94" s="101" customFormat="1" x14ac:dyDescent="0.25">
      <c r="A42" s="104"/>
      <c r="B42" s="104"/>
      <c r="C42" s="117"/>
      <c r="D42" s="102"/>
      <c r="E42" s="102"/>
      <c r="F42" s="102"/>
      <c r="G42" s="102"/>
      <c r="H42" s="102"/>
      <c r="I42" s="102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</row>
    <row r="43" spans="1:94" s="101" customFormat="1" x14ac:dyDescent="0.25">
      <c r="A43" s="104"/>
      <c r="B43" s="104"/>
      <c r="C43" s="117"/>
      <c r="D43" s="102"/>
      <c r="E43" s="102"/>
      <c r="F43" s="102"/>
      <c r="G43" s="102"/>
      <c r="H43" s="102"/>
      <c r="I43" s="102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</row>
    <row r="44" spans="1:94" s="101" customFormat="1" x14ac:dyDescent="0.25">
      <c r="A44" s="104"/>
      <c r="B44" s="104"/>
      <c r="C44" s="117"/>
      <c r="D44" s="102"/>
      <c r="E44" s="102"/>
      <c r="F44" s="102"/>
      <c r="G44" s="102"/>
      <c r="H44" s="102"/>
      <c r="I44" s="102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</row>
    <row r="45" spans="1:94" s="101" customFormat="1" x14ac:dyDescent="0.25">
      <c r="A45" s="104"/>
      <c r="B45" s="104"/>
      <c r="C45" s="117"/>
      <c r="D45" s="102"/>
      <c r="E45" s="102"/>
      <c r="F45" s="102"/>
      <c r="G45" s="102"/>
      <c r="H45" s="102"/>
      <c r="I45" s="102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</row>
    <row r="46" spans="1:94" s="101" customFormat="1" x14ac:dyDescent="0.25">
      <c r="A46" s="104"/>
      <c r="B46" s="104"/>
      <c r="C46" s="117"/>
      <c r="D46" s="102"/>
      <c r="E46" s="102"/>
      <c r="F46" s="102"/>
      <c r="G46" s="102"/>
      <c r="H46" s="102"/>
      <c r="I46" s="102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</row>
    <row r="47" spans="1:94" s="101" customFormat="1" x14ac:dyDescent="0.25">
      <c r="A47" s="104"/>
      <c r="B47" s="104"/>
      <c r="C47" s="117"/>
      <c r="D47" s="102"/>
      <c r="E47" s="102"/>
      <c r="F47" s="102"/>
      <c r="G47" s="102"/>
      <c r="H47" s="102"/>
      <c r="I47" s="102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</row>
    <row r="48" spans="1:94" s="101" customFormat="1" x14ac:dyDescent="0.25">
      <c r="A48" s="104"/>
      <c r="B48" s="104"/>
      <c r="C48" s="117"/>
      <c r="D48" s="102"/>
      <c r="E48" s="102"/>
      <c r="F48" s="102"/>
      <c r="G48" s="102"/>
      <c r="H48" s="102"/>
      <c r="I48" s="102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</row>
    <row r="49" spans="1:94" s="101" customFormat="1" x14ac:dyDescent="0.25">
      <c r="A49" s="104"/>
      <c r="B49" s="104"/>
      <c r="C49" s="117"/>
      <c r="D49" s="102"/>
      <c r="E49" s="102"/>
      <c r="F49" s="102"/>
      <c r="G49" s="102"/>
      <c r="H49" s="102"/>
      <c r="I49" s="102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</row>
    <row r="50" spans="1:94" s="101" customFormat="1" x14ac:dyDescent="0.25">
      <c r="A50" s="104"/>
      <c r="B50" s="104"/>
      <c r="C50" s="117"/>
      <c r="D50" s="102"/>
      <c r="E50" s="102"/>
      <c r="F50" s="102"/>
      <c r="G50" s="102"/>
      <c r="H50" s="102"/>
      <c r="I50" s="102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</row>
    <row r="51" spans="1:94" s="101" customFormat="1" x14ac:dyDescent="0.25">
      <c r="A51" s="104"/>
      <c r="B51" s="104"/>
      <c r="C51" s="117"/>
      <c r="D51" s="102"/>
      <c r="E51" s="102"/>
      <c r="F51" s="102"/>
      <c r="G51" s="102"/>
      <c r="H51" s="102"/>
      <c r="I51" s="102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</row>
    <row r="52" spans="1:94" s="101" customFormat="1" x14ac:dyDescent="0.25">
      <c r="A52" s="104"/>
      <c r="B52" s="104"/>
      <c r="C52" s="117"/>
      <c r="D52" s="102"/>
      <c r="E52" s="102"/>
      <c r="F52" s="102"/>
      <c r="G52" s="102"/>
      <c r="H52" s="102"/>
      <c r="I52" s="102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</row>
    <row r="53" spans="1:94" s="101" customFormat="1" x14ac:dyDescent="0.25">
      <c r="A53" s="104"/>
      <c r="B53" s="104"/>
      <c r="C53" s="117"/>
      <c r="D53" s="102"/>
      <c r="E53" s="102"/>
      <c r="F53" s="102"/>
      <c r="G53" s="102"/>
      <c r="H53" s="102"/>
      <c r="I53" s="102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</row>
    <row r="54" spans="1:94" s="101" customFormat="1" x14ac:dyDescent="0.25">
      <c r="A54" s="104"/>
      <c r="B54" s="104"/>
      <c r="C54" s="117"/>
      <c r="D54" s="102"/>
      <c r="E54" s="102"/>
      <c r="F54" s="102"/>
      <c r="G54" s="102"/>
      <c r="H54" s="102"/>
      <c r="I54" s="102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</row>
    <row r="55" spans="1:94" s="101" customFormat="1" x14ac:dyDescent="0.25">
      <c r="A55" s="104"/>
      <c r="B55" s="104"/>
      <c r="C55" s="117"/>
      <c r="D55" s="102"/>
      <c r="E55" s="102"/>
      <c r="F55" s="102"/>
      <c r="G55" s="102"/>
      <c r="H55" s="102"/>
      <c r="I55" s="102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</row>
    <row r="56" spans="1:94" s="101" customFormat="1" x14ac:dyDescent="0.25">
      <c r="A56" s="104"/>
      <c r="B56" s="104"/>
      <c r="C56" s="117"/>
      <c r="D56" s="102"/>
      <c r="E56" s="102"/>
      <c r="F56" s="102"/>
      <c r="G56" s="102"/>
      <c r="H56" s="102"/>
      <c r="I56" s="102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</row>
    <row r="57" spans="1:94" s="101" customFormat="1" x14ac:dyDescent="0.25">
      <c r="A57" s="104"/>
      <c r="B57" s="104"/>
      <c r="C57" s="117"/>
      <c r="D57" s="102"/>
      <c r="E57" s="102"/>
      <c r="F57" s="102"/>
      <c r="G57" s="102"/>
      <c r="H57" s="102"/>
      <c r="I57" s="102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</row>
    <row r="58" spans="1:94" s="101" customFormat="1" x14ac:dyDescent="0.25">
      <c r="A58" s="104"/>
      <c r="B58" s="104"/>
      <c r="C58" s="117"/>
      <c r="D58" s="102"/>
      <c r="E58" s="102"/>
      <c r="F58" s="102"/>
      <c r="G58" s="102"/>
      <c r="H58" s="102"/>
      <c r="I58" s="102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</row>
    <row r="59" spans="1:94" s="101" customFormat="1" x14ac:dyDescent="0.25">
      <c r="A59" s="104"/>
      <c r="B59" s="104"/>
      <c r="C59" s="117"/>
      <c r="D59" s="102"/>
      <c r="E59" s="102"/>
      <c r="F59" s="102"/>
      <c r="G59" s="102"/>
      <c r="H59" s="102"/>
      <c r="I59" s="102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</row>
    <row r="60" spans="1:94" s="101" customFormat="1" x14ac:dyDescent="0.25">
      <c r="A60" s="104"/>
      <c r="B60" s="104"/>
      <c r="C60" s="117"/>
      <c r="D60" s="102"/>
      <c r="E60" s="102"/>
      <c r="F60" s="102"/>
      <c r="G60" s="102"/>
      <c r="H60" s="102"/>
      <c r="I60" s="102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</row>
    <row r="61" spans="1:94" s="101" customFormat="1" x14ac:dyDescent="0.25">
      <c r="A61" s="104"/>
      <c r="B61" s="104"/>
      <c r="C61" s="117"/>
      <c r="D61" s="102"/>
      <c r="E61" s="102"/>
      <c r="F61" s="102"/>
      <c r="G61" s="102"/>
      <c r="H61" s="102"/>
      <c r="I61" s="102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</row>
    <row r="62" spans="1:94" s="101" customFormat="1" x14ac:dyDescent="0.25">
      <c r="A62" s="104"/>
      <c r="B62" s="104"/>
      <c r="C62" s="117"/>
      <c r="D62" s="102"/>
      <c r="E62" s="102"/>
      <c r="F62" s="102"/>
      <c r="G62" s="102"/>
      <c r="H62" s="102"/>
      <c r="I62" s="102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</row>
    <row r="63" spans="1:94" s="101" customFormat="1" x14ac:dyDescent="0.25">
      <c r="A63" s="104"/>
      <c r="B63" s="104"/>
      <c r="C63" s="117"/>
      <c r="D63" s="102"/>
      <c r="E63" s="102"/>
      <c r="F63" s="102"/>
      <c r="G63" s="102"/>
      <c r="H63" s="102"/>
      <c r="I63" s="102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</row>
    <row r="64" spans="1:94" s="101" customFormat="1" x14ac:dyDescent="0.25">
      <c r="A64" s="104"/>
      <c r="B64" s="104"/>
      <c r="C64" s="117"/>
      <c r="D64" s="102"/>
      <c r="E64" s="102"/>
      <c r="F64" s="102"/>
      <c r="G64" s="102"/>
      <c r="H64" s="102"/>
      <c r="I64" s="102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</row>
    <row r="65" spans="1:94" s="101" customFormat="1" x14ac:dyDescent="0.25">
      <c r="A65" s="104"/>
      <c r="B65" s="104"/>
      <c r="C65" s="117"/>
      <c r="D65" s="102"/>
      <c r="E65" s="102"/>
      <c r="F65" s="102"/>
      <c r="G65" s="102"/>
      <c r="H65" s="102"/>
      <c r="I65" s="102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</row>
    <row r="66" spans="1:94" s="101" customFormat="1" x14ac:dyDescent="0.25">
      <c r="A66" s="104"/>
      <c r="B66" s="104"/>
      <c r="C66" s="117"/>
      <c r="D66" s="102"/>
      <c r="E66" s="102"/>
      <c r="F66" s="102"/>
      <c r="G66" s="102"/>
      <c r="H66" s="102"/>
      <c r="I66" s="102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</row>
    <row r="67" spans="1:94" s="101" customFormat="1" x14ac:dyDescent="0.25">
      <c r="A67" s="104"/>
      <c r="B67" s="104"/>
      <c r="C67" s="117"/>
      <c r="D67" s="102"/>
      <c r="E67" s="102"/>
      <c r="F67" s="102"/>
      <c r="G67" s="102"/>
      <c r="H67" s="102"/>
      <c r="I67" s="102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</row>
    <row r="68" spans="1:94" s="101" customFormat="1" x14ac:dyDescent="0.25">
      <c r="A68" s="104"/>
      <c r="B68" s="104"/>
      <c r="C68" s="117"/>
      <c r="D68" s="102"/>
      <c r="E68" s="102"/>
      <c r="F68" s="102"/>
      <c r="G68" s="102"/>
      <c r="H68" s="102"/>
      <c r="I68" s="102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</row>
    <row r="69" spans="1:94" s="101" customFormat="1" x14ac:dyDescent="0.25">
      <c r="A69" s="104"/>
      <c r="B69" s="104"/>
      <c r="C69" s="117"/>
      <c r="D69" s="102"/>
      <c r="E69" s="102"/>
      <c r="F69" s="102"/>
      <c r="G69" s="102"/>
      <c r="H69" s="102"/>
      <c r="I69" s="102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</row>
    <row r="70" spans="1:94" s="101" customFormat="1" x14ac:dyDescent="0.25">
      <c r="A70" s="104"/>
      <c r="B70" s="104"/>
      <c r="C70" s="117"/>
      <c r="D70" s="102"/>
      <c r="E70" s="102"/>
      <c r="F70" s="102"/>
      <c r="G70" s="102"/>
      <c r="H70" s="102"/>
      <c r="I70" s="102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</row>
    <row r="71" spans="1:94" s="101" customFormat="1" x14ac:dyDescent="0.25">
      <c r="A71" s="104"/>
      <c r="B71" s="104"/>
      <c r="C71" s="117"/>
      <c r="D71" s="102"/>
      <c r="E71" s="102"/>
      <c r="F71" s="102"/>
      <c r="G71" s="102"/>
      <c r="H71" s="102"/>
      <c r="I71" s="102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</row>
    <row r="72" spans="1:94" s="101" customFormat="1" x14ac:dyDescent="0.25">
      <c r="A72" s="104"/>
      <c r="B72" s="104"/>
      <c r="C72" s="117"/>
      <c r="D72" s="102"/>
      <c r="E72" s="102"/>
      <c r="F72" s="102"/>
      <c r="G72" s="102"/>
      <c r="H72" s="102"/>
      <c r="I72" s="102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</row>
    <row r="73" spans="1:94" s="101" customFormat="1" x14ac:dyDescent="0.25">
      <c r="A73" s="104"/>
      <c r="B73" s="104"/>
      <c r="C73" s="117"/>
      <c r="D73" s="102"/>
      <c r="E73" s="102"/>
      <c r="F73" s="102"/>
      <c r="G73" s="102"/>
      <c r="H73" s="102"/>
      <c r="I73" s="102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</row>
    <row r="74" spans="1:94" s="101" customFormat="1" x14ac:dyDescent="0.25">
      <c r="A74" s="104"/>
      <c r="B74" s="104"/>
      <c r="C74" s="117"/>
      <c r="D74" s="102"/>
      <c r="E74" s="102"/>
      <c r="F74" s="102"/>
      <c r="G74" s="102"/>
      <c r="H74" s="102"/>
      <c r="I74" s="102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</row>
    <row r="75" spans="1:94" s="101" customFormat="1" x14ac:dyDescent="0.25">
      <c r="A75" s="104"/>
      <c r="B75" s="104"/>
      <c r="C75" s="117"/>
      <c r="D75" s="102"/>
      <c r="E75" s="102"/>
      <c r="F75" s="102"/>
      <c r="G75" s="102"/>
      <c r="H75" s="102"/>
      <c r="I75" s="102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</row>
    <row r="76" spans="1:94" s="101" customFormat="1" x14ac:dyDescent="0.25">
      <c r="A76" s="104"/>
      <c r="B76" s="104"/>
      <c r="C76" s="117"/>
      <c r="D76" s="102"/>
      <c r="E76" s="102"/>
      <c r="F76" s="102"/>
      <c r="G76" s="102"/>
      <c r="H76" s="102"/>
      <c r="I76" s="102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</row>
    <row r="77" spans="1:94" s="101" customFormat="1" x14ac:dyDescent="0.25">
      <c r="A77" s="104"/>
      <c r="B77" s="104"/>
      <c r="C77" s="117"/>
      <c r="D77" s="102"/>
      <c r="E77" s="102"/>
      <c r="F77" s="102"/>
      <c r="G77" s="102"/>
      <c r="H77" s="102"/>
      <c r="I77" s="102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</row>
    <row r="78" spans="1:94" s="101" customFormat="1" x14ac:dyDescent="0.25">
      <c r="A78" s="104"/>
      <c r="B78" s="104"/>
      <c r="C78" s="117"/>
      <c r="D78" s="102"/>
      <c r="E78" s="102"/>
      <c r="F78" s="102"/>
      <c r="G78" s="102"/>
      <c r="H78" s="102"/>
      <c r="I78" s="102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</row>
    <row r="79" spans="1:94" s="101" customFormat="1" x14ac:dyDescent="0.25">
      <c r="A79" s="104"/>
      <c r="B79" s="104"/>
      <c r="C79" s="117"/>
      <c r="D79" s="102"/>
      <c r="E79" s="102"/>
      <c r="F79" s="102"/>
      <c r="G79" s="102"/>
      <c r="H79" s="102"/>
      <c r="I79" s="102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</row>
    <row r="80" spans="1:94" s="101" customFormat="1" x14ac:dyDescent="0.25">
      <c r="A80" s="104"/>
      <c r="B80" s="104"/>
      <c r="C80" s="117"/>
      <c r="D80" s="102"/>
      <c r="E80" s="102"/>
      <c r="F80" s="102"/>
      <c r="G80" s="102"/>
      <c r="H80" s="102"/>
      <c r="I80" s="102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</row>
    <row r="81" spans="1:94" s="101" customFormat="1" x14ac:dyDescent="0.25">
      <c r="A81" s="104"/>
      <c r="B81" s="104"/>
      <c r="C81" s="117"/>
      <c r="D81" s="102"/>
      <c r="E81" s="102"/>
      <c r="F81" s="102"/>
      <c r="G81" s="102"/>
      <c r="H81" s="102"/>
      <c r="I81" s="102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</row>
    <row r="82" spans="1:94" s="101" customFormat="1" x14ac:dyDescent="0.25">
      <c r="A82" s="104"/>
      <c r="B82" s="104"/>
      <c r="C82" s="117"/>
      <c r="D82" s="102"/>
      <c r="E82" s="102"/>
      <c r="F82" s="102"/>
      <c r="G82" s="102"/>
      <c r="H82" s="102"/>
      <c r="I82" s="102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</row>
    <row r="83" spans="1:94" s="101" customFormat="1" x14ac:dyDescent="0.25">
      <c r="A83" s="104"/>
      <c r="B83" s="104"/>
      <c r="C83" s="117"/>
      <c r="D83" s="102"/>
      <c r="E83" s="102"/>
      <c r="F83" s="102"/>
      <c r="G83" s="102"/>
      <c r="H83" s="102"/>
      <c r="I83" s="102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</row>
    <row r="84" spans="1:94" s="101" customFormat="1" x14ac:dyDescent="0.25">
      <c r="A84" s="104"/>
      <c r="B84" s="104"/>
      <c r="C84" s="117"/>
      <c r="D84" s="102"/>
      <c r="E84" s="102"/>
      <c r="F84" s="102"/>
      <c r="G84" s="102"/>
      <c r="H84" s="102"/>
      <c r="I84" s="102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</row>
    <row r="85" spans="1:94" s="101" customFormat="1" x14ac:dyDescent="0.25">
      <c r="A85" s="104"/>
      <c r="B85" s="104"/>
      <c r="C85" s="117"/>
      <c r="D85" s="102"/>
      <c r="E85" s="102"/>
      <c r="F85" s="102"/>
      <c r="G85" s="102"/>
      <c r="H85" s="102"/>
      <c r="I85" s="102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</row>
    <row r="86" spans="1:94" s="101" customFormat="1" x14ac:dyDescent="0.25">
      <c r="A86" s="104"/>
      <c r="B86" s="104"/>
      <c r="C86" s="117"/>
      <c r="D86" s="102"/>
      <c r="E86" s="102"/>
      <c r="F86" s="102"/>
      <c r="G86" s="102"/>
      <c r="H86" s="102"/>
      <c r="I86" s="102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</row>
    <row r="87" spans="1:94" s="101" customFormat="1" x14ac:dyDescent="0.25">
      <c r="A87" s="104"/>
      <c r="B87" s="104"/>
      <c r="C87" s="117"/>
      <c r="D87" s="102"/>
      <c r="E87" s="102"/>
      <c r="F87" s="102"/>
      <c r="G87" s="102"/>
      <c r="H87" s="102"/>
      <c r="I87" s="102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</row>
    <row r="88" spans="1:94" s="101" customFormat="1" x14ac:dyDescent="0.25">
      <c r="A88" s="104"/>
      <c r="B88" s="104"/>
      <c r="C88" s="117"/>
      <c r="D88" s="102"/>
      <c r="E88" s="102"/>
      <c r="F88" s="102"/>
      <c r="G88" s="102"/>
      <c r="H88" s="102"/>
      <c r="I88" s="102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</row>
    <row r="89" spans="1:94" s="101" customFormat="1" x14ac:dyDescent="0.25">
      <c r="A89" s="104"/>
      <c r="B89" s="104"/>
      <c r="C89" s="117"/>
      <c r="D89" s="102"/>
      <c r="E89" s="102"/>
      <c r="F89" s="102"/>
      <c r="G89" s="102"/>
      <c r="H89" s="102"/>
      <c r="I89" s="102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</row>
    <row r="90" spans="1:94" s="101" customFormat="1" x14ac:dyDescent="0.25">
      <c r="A90" s="104"/>
      <c r="B90" s="104"/>
      <c r="C90" s="117"/>
      <c r="D90" s="102"/>
      <c r="E90" s="102"/>
      <c r="F90" s="102"/>
      <c r="G90" s="102"/>
      <c r="H90" s="102"/>
      <c r="I90" s="102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</row>
    <row r="91" spans="1:94" s="101" customFormat="1" x14ac:dyDescent="0.25">
      <c r="A91" s="104"/>
      <c r="B91" s="104"/>
      <c r="C91" s="117"/>
      <c r="D91" s="102"/>
      <c r="E91" s="102"/>
      <c r="F91" s="102"/>
      <c r="G91" s="102"/>
      <c r="H91" s="102"/>
      <c r="I91" s="102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</row>
    <row r="92" spans="1:94" s="101" customFormat="1" x14ac:dyDescent="0.25">
      <c r="A92" s="104"/>
      <c r="B92" s="104"/>
      <c r="C92" s="117"/>
      <c r="D92" s="102"/>
      <c r="E92" s="102"/>
      <c r="F92" s="102"/>
      <c r="G92" s="102"/>
      <c r="H92" s="102"/>
      <c r="I92" s="102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</row>
    <row r="93" spans="1:94" s="101" customFormat="1" x14ac:dyDescent="0.25">
      <c r="A93" s="104"/>
      <c r="B93" s="104"/>
      <c r="C93" s="117"/>
      <c r="D93" s="102"/>
      <c r="E93" s="102"/>
      <c r="F93" s="102"/>
      <c r="G93" s="102"/>
      <c r="H93" s="102"/>
      <c r="I93" s="102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</row>
    <row r="94" spans="1:94" s="101" customFormat="1" x14ac:dyDescent="0.25">
      <c r="A94" s="104"/>
      <c r="B94" s="104"/>
      <c r="C94" s="117"/>
      <c r="D94" s="102"/>
      <c r="E94" s="102"/>
      <c r="F94" s="102"/>
      <c r="G94" s="102"/>
      <c r="H94" s="102"/>
      <c r="I94" s="102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</row>
    <row r="95" spans="1:94" s="101" customFormat="1" x14ac:dyDescent="0.25">
      <c r="A95" s="104"/>
      <c r="B95" s="104"/>
      <c r="C95" s="117"/>
      <c r="D95" s="102"/>
      <c r="E95" s="102"/>
      <c r="F95" s="102"/>
      <c r="G95" s="102"/>
      <c r="H95" s="102"/>
      <c r="I95" s="102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</row>
    <row r="96" spans="1:94" s="101" customFormat="1" x14ac:dyDescent="0.25">
      <c r="A96" s="104"/>
      <c r="B96" s="104"/>
      <c r="C96" s="117"/>
      <c r="D96" s="102"/>
      <c r="E96" s="102"/>
      <c r="F96" s="102"/>
      <c r="G96" s="102"/>
      <c r="H96" s="102"/>
      <c r="I96" s="102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</row>
    <row r="97" spans="1:94" s="101" customFormat="1" x14ac:dyDescent="0.25">
      <c r="A97" s="104"/>
      <c r="B97" s="104"/>
      <c r="C97" s="117"/>
      <c r="D97" s="102"/>
      <c r="E97" s="102"/>
      <c r="F97" s="102"/>
      <c r="G97" s="102"/>
      <c r="H97" s="102"/>
      <c r="I97" s="102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</row>
    <row r="98" spans="1:94" s="101" customFormat="1" x14ac:dyDescent="0.25">
      <c r="A98" s="104"/>
      <c r="B98" s="104"/>
      <c r="C98" s="117"/>
      <c r="D98" s="102"/>
      <c r="E98" s="102"/>
      <c r="F98" s="102"/>
      <c r="G98" s="102"/>
      <c r="H98" s="102"/>
      <c r="I98" s="102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</row>
    <row r="99" spans="1:94" s="101" customFormat="1" x14ac:dyDescent="0.25">
      <c r="A99" s="104"/>
      <c r="B99" s="104"/>
      <c r="C99" s="117"/>
      <c r="D99" s="102"/>
      <c r="E99" s="102"/>
      <c r="F99" s="102"/>
      <c r="G99" s="102"/>
      <c r="H99" s="102"/>
      <c r="I99" s="102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</row>
    <row r="100" spans="1:94" s="101" customFormat="1" x14ac:dyDescent="0.25">
      <c r="A100" s="104"/>
      <c r="B100" s="104"/>
      <c r="C100" s="117"/>
      <c r="D100" s="102"/>
      <c r="E100" s="102"/>
      <c r="F100" s="102"/>
      <c r="G100" s="102"/>
      <c r="H100" s="102"/>
      <c r="I100" s="102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</row>
    <row r="101" spans="1:94" s="101" customFormat="1" x14ac:dyDescent="0.25">
      <c r="A101" s="104"/>
      <c r="B101" s="104"/>
      <c r="C101" s="117"/>
      <c r="D101" s="102"/>
      <c r="E101" s="102"/>
      <c r="F101" s="102"/>
      <c r="G101" s="102"/>
      <c r="H101" s="102"/>
      <c r="I101" s="102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</row>
    <row r="102" spans="1:94" s="101" customFormat="1" x14ac:dyDescent="0.25">
      <c r="A102" s="104"/>
      <c r="B102" s="104"/>
      <c r="C102" s="117"/>
      <c r="D102" s="102"/>
      <c r="E102" s="102"/>
      <c r="F102" s="102"/>
      <c r="G102" s="102"/>
      <c r="H102" s="102"/>
      <c r="I102" s="102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</row>
    <row r="103" spans="1:94" s="101" customFormat="1" x14ac:dyDescent="0.25">
      <c r="A103" s="104"/>
      <c r="B103" s="104"/>
      <c r="C103" s="117"/>
      <c r="D103" s="102"/>
      <c r="E103" s="102"/>
      <c r="F103" s="102"/>
      <c r="G103" s="102"/>
      <c r="H103" s="102"/>
      <c r="I103" s="102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</row>
    <row r="104" spans="1:94" s="101" customFormat="1" x14ac:dyDescent="0.25">
      <c r="A104" s="104"/>
      <c r="B104" s="104"/>
      <c r="C104" s="117"/>
      <c r="D104" s="102"/>
      <c r="E104" s="102"/>
      <c r="F104" s="102"/>
      <c r="G104" s="102"/>
      <c r="H104" s="102"/>
      <c r="I104" s="102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</row>
    <row r="105" spans="1:94" s="101" customFormat="1" x14ac:dyDescent="0.25">
      <c r="A105" s="104"/>
      <c r="B105" s="104"/>
      <c r="C105" s="117"/>
      <c r="D105" s="102"/>
      <c r="E105" s="102"/>
      <c r="F105" s="102"/>
      <c r="G105" s="102"/>
      <c r="H105" s="102"/>
      <c r="I105" s="102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</row>
    <row r="106" spans="1:94" s="101" customFormat="1" x14ac:dyDescent="0.25">
      <c r="A106" s="104"/>
      <c r="B106" s="104"/>
      <c r="C106" s="117"/>
      <c r="D106" s="102"/>
      <c r="E106" s="102"/>
      <c r="F106" s="102"/>
      <c r="G106" s="102"/>
      <c r="H106" s="102"/>
      <c r="I106" s="102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</row>
    <row r="107" spans="1:94" s="101" customFormat="1" x14ac:dyDescent="0.25">
      <c r="A107" s="104"/>
      <c r="B107" s="104"/>
      <c r="C107" s="117"/>
      <c r="D107" s="102"/>
      <c r="E107" s="102"/>
      <c r="F107" s="102"/>
      <c r="G107" s="102"/>
      <c r="H107" s="102"/>
      <c r="I107" s="102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</row>
    <row r="108" spans="1:94" s="101" customFormat="1" x14ac:dyDescent="0.25">
      <c r="A108" s="104"/>
      <c r="B108" s="104"/>
      <c r="C108" s="117"/>
      <c r="D108" s="102"/>
      <c r="E108" s="102"/>
      <c r="F108" s="102"/>
      <c r="G108" s="102"/>
      <c r="H108" s="102"/>
      <c r="I108" s="102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</row>
    <row r="109" spans="1:94" s="101" customFormat="1" x14ac:dyDescent="0.25">
      <c r="A109" s="104"/>
      <c r="B109" s="104"/>
      <c r="C109" s="117"/>
      <c r="D109" s="102"/>
      <c r="E109" s="102"/>
      <c r="F109" s="102"/>
      <c r="G109" s="102"/>
      <c r="H109" s="102"/>
      <c r="I109" s="102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</row>
    <row r="110" spans="1:94" s="101" customFormat="1" x14ac:dyDescent="0.25">
      <c r="A110" s="104"/>
      <c r="B110" s="104"/>
      <c r="C110" s="117"/>
      <c r="D110" s="102"/>
      <c r="E110" s="102"/>
      <c r="F110" s="102"/>
      <c r="G110" s="102"/>
      <c r="H110" s="102"/>
      <c r="I110" s="102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</row>
    <row r="111" spans="1:94" s="101" customFormat="1" x14ac:dyDescent="0.25">
      <c r="A111" s="104"/>
      <c r="B111" s="104"/>
      <c r="C111" s="117"/>
      <c r="D111" s="102"/>
      <c r="E111" s="102"/>
      <c r="F111" s="102"/>
      <c r="G111" s="102"/>
      <c r="H111" s="102"/>
      <c r="I111" s="102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</row>
    <row r="112" spans="1:94" s="101" customFormat="1" x14ac:dyDescent="0.25">
      <c r="A112" s="104"/>
      <c r="B112" s="104"/>
      <c r="C112" s="117"/>
      <c r="D112" s="102"/>
      <c r="E112" s="102"/>
      <c r="F112" s="102"/>
      <c r="G112" s="102"/>
      <c r="H112" s="102"/>
      <c r="I112" s="102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</row>
    <row r="113" spans="1:94" s="101" customFormat="1" x14ac:dyDescent="0.25">
      <c r="A113" s="104"/>
      <c r="B113" s="104"/>
      <c r="C113" s="117"/>
      <c r="D113" s="102"/>
      <c r="E113" s="102"/>
      <c r="F113" s="102"/>
      <c r="G113" s="102"/>
      <c r="H113" s="102"/>
      <c r="I113" s="102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</row>
    <row r="114" spans="1:94" s="101" customFormat="1" x14ac:dyDescent="0.25">
      <c r="A114" s="104"/>
      <c r="B114" s="104"/>
      <c r="C114" s="117"/>
      <c r="D114" s="102"/>
      <c r="E114" s="102"/>
      <c r="F114" s="102"/>
      <c r="G114" s="102"/>
      <c r="H114" s="102"/>
      <c r="I114" s="102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</row>
    <row r="115" spans="1:94" s="101" customFormat="1" x14ac:dyDescent="0.25">
      <c r="A115" s="104"/>
      <c r="B115" s="104"/>
      <c r="C115" s="117"/>
      <c r="D115" s="102"/>
      <c r="E115" s="102"/>
      <c r="F115" s="102"/>
      <c r="G115" s="102"/>
      <c r="H115" s="102"/>
      <c r="I115" s="102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</row>
    <row r="116" spans="1:94" s="101" customFormat="1" x14ac:dyDescent="0.25">
      <c r="A116" s="104"/>
      <c r="B116" s="104"/>
      <c r="C116" s="117"/>
      <c r="D116" s="102"/>
      <c r="E116" s="102"/>
      <c r="F116" s="102"/>
      <c r="G116" s="102"/>
      <c r="H116" s="102"/>
      <c r="I116" s="102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</row>
    <row r="117" spans="1:94" s="101" customFormat="1" x14ac:dyDescent="0.25">
      <c r="A117" s="104"/>
      <c r="B117" s="104"/>
      <c r="C117" s="117"/>
      <c r="D117" s="102"/>
      <c r="E117" s="102"/>
      <c r="F117" s="102"/>
      <c r="G117" s="102"/>
      <c r="H117" s="102"/>
      <c r="I117" s="102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</row>
    <row r="118" spans="1:94" s="101" customFormat="1" x14ac:dyDescent="0.25">
      <c r="A118" s="104"/>
      <c r="B118" s="104"/>
      <c r="C118" s="117"/>
      <c r="D118" s="102"/>
      <c r="E118" s="102"/>
      <c r="F118" s="102"/>
      <c r="G118" s="102"/>
      <c r="H118" s="102"/>
      <c r="I118" s="102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</row>
    <row r="119" spans="1:94" s="101" customFormat="1" x14ac:dyDescent="0.25">
      <c r="A119" s="104"/>
      <c r="B119" s="104"/>
      <c r="C119" s="117"/>
      <c r="D119" s="102"/>
      <c r="E119" s="102"/>
      <c r="F119" s="102"/>
      <c r="G119" s="102"/>
      <c r="H119" s="102"/>
      <c r="I119" s="102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</row>
    <row r="120" spans="1:94" s="101" customFormat="1" x14ac:dyDescent="0.25">
      <c r="A120" s="104"/>
      <c r="B120" s="104"/>
      <c r="C120" s="117"/>
      <c r="D120" s="102"/>
      <c r="E120" s="102"/>
      <c r="F120" s="102"/>
      <c r="G120" s="102"/>
      <c r="H120" s="102"/>
      <c r="I120" s="102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</row>
    <row r="121" spans="1:94" s="101" customFormat="1" x14ac:dyDescent="0.25">
      <c r="A121" s="104"/>
      <c r="B121" s="104"/>
      <c r="C121" s="117"/>
      <c r="D121" s="102"/>
      <c r="E121" s="102"/>
      <c r="F121" s="102"/>
      <c r="G121" s="102"/>
      <c r="H121" s="102"/>
      <c r="I121" s="102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</row>
    <row r="122" spans="1:94" s="101" customFormat="1" x14ac:dyDescent="0.25">
      <c r="A122" s="104"/>
      <c r="B122" s="104"/>
      <c r="C122" s="117"/>
      <c r="D122" s="102"/>
      <c r="E122" s="102"/>
      <c r="F122" s="102"/>
      <c r="G122" s="102"/>
      <c r="H122" s="102"/>
      <c r="I122" s="102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</row>
    <row r="123" spans="1:94" s="101" customFormat="1" x14ac:dyDescent="0.25">
      <c r="A123" s="104"/>
      <c r="B123" s="104"/>
      <c r="C123" s="117"/>
      <c r="D123" s="102"/>
      <c r="E123" s="102"/>
      <c r="F123" s="102"/>
      <c r="G123" s="102"/>
      <c r="H123" s="102"/>
      <c r="I123" s="102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</row>
    <row r="124" spans="1:94" s="101" customFormat="1" x14ac:dyDescent="0.25">
      <c r="A124" s="104"/>
      <c r="B124" s="104"/>
      <c r="C124" s="117"/>
      <c r="D124" s="102"/>
      <c r="E124" s="102"/>
      <c r="F124" s="102"/>
      <c r="G124" s="102"/>
      <c r="H124" s="102"/>
      <c r="I124" s="102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</row>
    <row r="125" spans="1:94" s="101" customFormat="1" x14ac:dyDescent="0.25">
      <c r="A125" s="104"/>
      <c r="B125" s="104"/>
      <c r="C125" s="117"/>
      <c r="D125" s="102"/>
      <c r="E125" s="102"/>
      <c r="F125" s="102"/>
      <c r="G125" s="102"/>
      <c r="H125" s="102"/>
      <c r="I125" s="102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</row>
    <row r="126" spans="1:94" s="101" customFormat="1" x14ac:dyDescent="0.25">
      <c r="A126" s="104"/>
      <c r="B126" s="104"/>
      <c r="C126" s="117"/>
      <c r="D126" s="102"/>
      <c r="E126" s="102"/>
      <c r="F126" s="102"/>
      <c r="G126" s="102"/>
      <c r="H126" s="102"/>
      <c r="I126" s="102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3"/>
    </row>
    <row r="127" spans="1:94" s="101" customFormat="1" x14ac:dyDescent="0.25">
      <c r="A127" s="104"/>
      <c r="B127" s="104"/>
      <c r="C127" s="117"/>
      <c r="D127" s="102"/>
      <c r="E127" s="102"/>
      <c r="F127" s="102"/>
      <c r="G127" s="102"/>
      <c r="H127" s="102"/>
      <c r="I127" s="102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</row>
    <row r="128" spans="1:94" s="101" customFormat="1" x14ac:dyDescent="0.25">
      <c r="A128" s="104"/>
      <c r="B128" s="104"/>
      <c r="C128" s="117"/>
      <c r="D128" s="102"/>
      <c r="E128" s="102"/>
      <c r="F128" s="102"/>
      <c r="G128" s="102"/>
      <c r="H128" s="102"/>
      <c r="I128" s="102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</row>
    <row r="129" spans="1:94" s="101" customFormat="1" x14ac:dyDescent="0.25">
      <c r="A129" s="104"/>
      <c r="B129" s="104"/>
      <c r="C129" s="117"/>
      <c r="D129" s="102"/>
      <c r="E129" s="102"/>
      <c r="F129" s="102"/>
      <c r="G129" s="102"/>
      <c r="H129" s="102"/>
      <c r="I129" s="102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</row>
    <row r="130" spans="1:94" s="101" customFormat="1" x14ac:dyDescent="0.25">
      <c r="A130" s="104"/>
      <c r="B130" s="104"/>
      <c r="C130" s="117"/>
      <c r="D130" s="102"/>
      <c r="E130" s="102"/>
      <c r="F130" s="102"/>
      <c r="G130" s="102"/>
      <c r="H130" s="102"/>
      <c r="I130" s="102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</row>
    <row r="131" spans="1:94" s="101" customFormat="1" x14ac:dyDescent="0.25">
      <c r="A131" s="104"/>
      <c r="B131" s="104"/>
      <c r="C131" s="117"/>
      <c r="D131" s="102"/>
      <c r="E131" s="102"/>
      <c r="F131" s="102"/>
      <c r="G131" s="102"/>
      <c r="H131" s="102"/>
      <c r="I131" s="102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</row>
    <row r="132" spans="1:94" s="101" customFormat="1" x14ac:dyDescent="0.25">
      <c r="A132" s="104"/>
      <c r="B132" s="104"/>
      <c r="C132" s="117"/>
      <c r="D132" s="102"/>
      <c r="E132" s="102"/>
      <c r="F132" s="102"/>
      <c r="G132" s="102"/>
      <c r="H132" s="102"/>
      <c r="I132" s="102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</row>
    <row r="133" spans="1:94" s="101" customFormat="1" x14ac:dyDescent="0.25">
      <c r="A133" s="104"/>
      <c r="B133" s="104"/>
      <c r="C133" s="117"/>
      <c r="D133" s="102"/>
      <c r="E133" s="102"/>
      <c r="F133" s="102"/>
      <c r="G133" s="102"/>
      <c r="H133" s="102"/>
      <c r="I133" s="102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</row>
    <row r="134" spans="1:94" s="101" customFormat="1" x14ac:dyDescent="0.25">
      <c r="A134" s="104"/>
      <c r="B134" s="104"/>
      <c r="C134" s="117"/>
      <c r="D134" s="102"/>
      <c r="E134" s="102"/>
      <c r="F134" s="102"/>
      <c r="G134" s="102"/>
      <c r="H134" s="102"/>
      <c r="I134" s="102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</row>
    <row r="135" spans="1:94" s="101" customFormat="1" x14ac:dyDescent="0.25">
      <c r="A135" s="104"/>
      <c r="B135" s="104"/>
      <c r="C135" s="117"/>
      <c r="D135" s="102"/>
      <c r="E135" s="102"/>
      <c r="F135" s="102"/>
      <c r="G135" s="102"/>
      <c r="H135" s="102"/>
      <c r="I135" s="102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</row>
    <row r="136" spans="1:94" s="101" customFormat="1" x14ac:dyDescent="0.25">
      <c r="A136" s="104"/>
      <c r="B136" s="104"/>
      <c r="C136" s="117"/>
      <c r="D136" s="102"/>
      <c r="E136" s="102"/>
      <c r="F136" s="102"/>
      <c r="G136" s="102"/>
      <c r="H136" s="102"/>
      <c r="I136" s="102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  <c r="CN136" s="123"/>
      <c r="CO136" s="123"/>
      <c r="CP136" s="123"/>
    </row>
    <row r="137" spans="1:94" s="101" customFormat="1" x14ac:dyDescent="0.25">
      <c r="A137" s="104"/>
      <c r="B137" s="104"/>
      <c r="C137" s="117"/>
      <c r="D137" s="102"/>
      <c r="E137" s="102"/>
      <c r="F137" s="102"/>
      <c r="G137" s="102"/>
      <c r="H137" s="102"/>
      <c r="I137" s="102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123"/>
      <c r="CO137" s="123"/>
      <c r="CP137" s="123"/>
    </row>
    <row r="138" spans="1:94" s="101" customFormat="1" x14ac:dyDescent="0.25">
      <c r="A138" s="104"/>
      <c r="B138" s="104"/>
      <c r="C138" s="117"/>
      <c r="D138" s="102"/>
      <c r="E138" s="102"/>
      <c r="F138" s="102"/>
      <c r="G138" s="102"/>
      <c r="H138" s="102"/>
      <c r="I138" s="102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</row>
    <row r="139" spans="1:94" s="101" customFormat="1" x14ac:dyDescent="0.25">
      <c r="A139" s="104"/>
      <c r="B139" s="104"/>
      <c r="C139" s="117"/>
      <c r="D139" s="102"/>
      <c r="E139" s="102"/>
      <c r="F139" s="102"/>
      <c r="G139" s="102"/>
      <c r="H139" s="102"/>
      <c r="I139" s="102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</row>
    <row r="140" spans="1:94" s="101" customFormat="1" x14ac:dyDescent="0.25">
      <c r="A140" s="104"/>
      <c r="B140" s="104"/>
      <c r="C140" s="117"/>
      <c r="D140" s="102"/>
      <c r="E140" s="102"/>
      <c r="F140" s="102"/>
      <c r="G140" s="102"/>
      <c r="H140" s="102"/>
      <c r="I140" s="102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</row>
    <row r="141" spans="1:94" s="101" customFormat="1" x14ac:dyDescent="0.25">
      <c r="A141" s="104"/>
      <c r="B141" s="104"/>
      <c r="C141" s="117"/>
      <c r="D141" s="102"/>
      <c r="E141" s="102"/>
      <c r="F141" s="102"/>
      <c r="G141" s="102"/>
      <c r="H141" s="102"/>
      <c r="I141" s="102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</row>
    <row r="142" spans="1:94" s="101" customFormat="1" x14ac:dyDescent="0.25">
      <c r="A142" s="104"/>
      <c r="B142" s="104"/>
      <c r="C142" s="117"/>
      <c r="D142" s="102"/>
      <c r="E142" s="102"/>
      <c r="F142" s="102"/>
      <c r="G142" s="102"/>
      <c r="H142" s="102"/>
      <c r="I142" s="102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23"/>
      <c r="CO142" s="123"/>
      <c r="CP142" s="123"/>
    </row>
    <row r="143" spans="1:94" s="101" customFormat="1" x14ac:dyDescent="0.25">
      <c r="A143" s="104"/>
      <c r="B143" s="104"/>
      <c r="C143" s="117"/>
      <c r="D143" s="102"/>
      <c r="E143" s="102"/>
      <c r="F143" s="102"/>
      <c r="G143" s="102"/>
      <c r="H143" s="102"/>
      <c r="I143" s="102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23"/>
    </row>
    <row r="144" spans="1:94" s="101" customFormat="1" x14ac:dyDescent="0.25">
      <c r="A144" s="104"/>
      <c r="B144" s="104"/>
      <c r="C144" s="117"/>
      <c r="D144" s="102"/>
      <c r="E144" s="102"/>
      <c r="F144" s="102"/>
      <c r="G144" s="102"/>
      <c r="H144" s="102"/>
      <c r="I144" s="102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</row>
    <row r="145" spans="1:94" s="101" customFormat="1" x14ac:dyDescent="0.25">
      <c r="A145" s="104"/>
      <c r="B145" s="104"/>
      <c r="C145" s="117"/>
      <c r="D145" s="102"/>
      <c r="E145" s="102"/>
      <c r="F145" s="102"/>
      <c r="G145" s="102"/>
      <c r="H145" s="102"/>
      <c r="I145" s="102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</row>
    <row r="146" spans="1:94" s="101" customFormat="1" x14ac:dyDescent="0.25">
      <c r="A146" s="104"/>
      <c r="B146" s="104"/>
      <c r="C146" s="117"/>
      <c r="D146" s="102"/>
      <c r="E146" s="102"/>
      <c r="F146" s="102"/>
      <c r="G146" s="102"/>
      <c r="H146" s="102"/>
      <c r="I146" s="102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</row>
    <row r="147" spans="1:94" s="101" customFormat="1" x14ac:dyDescent="0.25">
      <c r="A147" s="18"/>
      <c r="B147" s="18"/>
      <c r="C147" s="117"/>
      <c r="D147" s="100"/>
      <c r="E147" s="100"/>
      <c r="F147" s="100"/>
      <c r="G147" s="100"/>
      <c r="H147" s="100"/>
      <c r="I147" s="102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</row>
    <row r="148" spans="1:94" s="101" customFormat="1" x14ac:dyDescent="0.25">
      <c r="A148" s="18"/>
      <c r="B148" s="18"/>
      <c r="C148" s="117"/>
      <c r="D148" s="100"/>
      <c r="E148" s="100"/>
      <c r="F148" s="100"/>
      <c r="G148" s="100"/>
      <c r="H148" s="100"/>
      <c r="I148" s="102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23"/>
    </row>
  </sheetData>
  <mergeCells count="1">
    <mergeCell ref="D1:H1"/>
  </mergeCells>
  <pageMargins left="0.15748031496062992" right="0.15748031496062992" top="0.19685039370078741" bottom="0.31496062992125984" header="0.15748031496062992" footer="7.874015748031496E-2"/>
  <pageSetup paperSize="9" scale="53" orientation="landscape" r:id="rId1"/>
  <headerFooter>
    <oddFooter>&amp;L&amp;D&amp;C&amp;P/&amp;N&amp;R&amp;F-&amp;A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R148"/>
  <sheetViews>
    <sheetView showGridLines="0" zoomScale="70" zoomScaleNormal="70" zoomScaleSheetLayoutView="50" workbookViewId="0">
      <selection activeCell="D10" sqref="D10"/>
    </sheetView>
  </sheetViews>
  <sheetFormatPr defaultColWidth="9.140625" defaultRowHeight="15.75" x14ac:dyDescent="0.25"/>
  <cols>
    <col min="1" max="1" width="16.28515625" style="18" customWidth="1"/>
    <col min="2" max="2" width="102.28515625" style="18" customWidth="1"/>
    <col min="3" max="3" width="2.85546875" style="117" customWidth="1"/>
    <col min="4" max="8" width="20.7109375" style="100" customWidth="1"/>
    <col min="9" max="9" width="2" style="102" customWidth="1"/>
    <col min="10" max="96" width="9.140625" style="121"/>
    <col min="97" max="16384" width="9.140625" style="93"/>
  </cols>
  <sheetData>
    <row r="1" spans="1:96" ht="46.5" x14ac:dyDescent="0.7">
      <c r="A1" s="334" t="s">
        <v>618</v>
      </c>
      <c r="B1" s="335"/>
      <c r="C1" s="182"/>
      <c r="D1" s="363"/>
      <c r="E1" s="363"/>
      <c r="F1" s="363"/>
      <c r="G1" s="363"/>
      <c r="H1" s="363"/>
      <c r="I1" s="109"/>
    </row>
    <row r="2" spans="1:96" s="126" customFormat="1" ht="21" x14ac:dyDescent="0.2">
      <c r="A2" s="193" t="s">
        <v>324</v>
      </c>
      <c r="B2" s="183"/>
      <c r="C2" s="183"/>
      <c r="D2" s="206" t="s">
        <v>620</v>
      </c>
      <c r="E2" s="206" t="s">
        <v>621</v>
      </c>
      <c r="F2" s="206" t="s">
        <v>622</v>
      </c>
      <c r="G2" s="206" t="s">
        <v>623</v>
      </c>
      <c r="H2" s="206" t="s">
        <v>624</v>
      </c>
      <c r="I2" s="124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</row>
    <row r="3" spans="1:96" s="92" customFormat="1" ht="3" customHeight="1" x14ac:dyDescent="0.35">
      <c r="A3" s="191"/>
      <c r="B3" s="106"/>
      <c r="C3" s="106"/>
      <c r="D3" s="103"/>
      <c r="E3" s="103"/>
      <c r="F3" s="103"/>
      <c r="G3" s="103"/>
      <c r="H3" s="103"/>
      <c r="I3" s="103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</row>
    <row r="4" spans="1:96" s="158" customFormat="1" ht="20.100000000000001" customHeight="1" x14ac:dyDescent="0.2">
      <c r="A4" s="177" t="s">
        <v>625</v>
      </c>
      <c r="B4" s="177"/>
      <c r="C4" s="155"/>
      <c r="D4" s="294">
        <v>57.982444999999998</v>
      </c>
      <c r="E4" s="236">
        <v>59.233449</v>
      </c>
      <c r="F4" s="236">
        <v>57.971102000000002</v>
      </c>
      <c r="G4" s="236">
        <v>56.519213999999998</v>
      </c>
      <c r="H4" s="236">
        <v>57.625590000000003</v>
      </c>
      <c r="I4" s="134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</row>
    <row r="5" spans="1:96" s="159" customFormat="1" ht="20.100000000000001" customHeight="1" x14ac:dyDescent="0.2">
      <c r="A5" s="155" t="s">
        <v>626</v>
      </c>
      <c r="B5" s="154"/>
      <c r="C5" s="154"/>
      <c r="D5" s="295">
        <v>8.8128399999999996</v>
      </c>
      <c r="E5" s="237">
        <v>8.6876309999999997</v>
      </c>
      <c r="F5" s="237">
        <v>7.733447</v>
      </c>
      <c r="G5" s="237">
        <v>8.4669450000000008</v>
      </c>
      <c r="H5" s="237">
        <v>8.2693100000000008</v>
      </c>
      <c r="I5" s="134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</row>
    <row r="6" spans="1:96" s="159" customFormat="1" ht="20.100000000000001" customHeight="1" x14ac:dyDescent="0.2">
      <c r="A6" s="195" t="s">
        <v>627</v>
      </c>
      <c r="B6" s="203"/>
      <c r="C6" s="203"/>
      <c r="D6" s="296">
        <v>23.276004</v>
      </c>
      <c r="E6" s="238">
        <v>21.973509</v>
      </c>
      <c r="F6" s="238">
        <v>21.223814999999998</v>
      </c>
      <c r="G6" s="238">
        <v>19.942352</v>
      </c>
      <c r="H6" s="238">
        <v>19.357025</v>
      </c>
      <c r="I6" s="134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</row>
    <row r="7" spans="1:96" s="159" customFormat="1" ht="20.100000000000001" customHeight="1" x14ac:dyDescent="0.2">
      <c r="A7" s="195" t="s">
        <v>628</v>
      </c>
      <c r="B7" s="203"/>
      <c r="C7" s="203"/>
      <c r="D7" s="296">
        <v>-14.463164000000001</v>
      </c>
      <c r="E7" s="238">
        <v>-13.285878</v>
      </c>
      <c r="F7" s="238">
        <v>-13.490368</v>
      </c>
      <c r="G7" s="238">
        <v>-11.475407000000001</v>
      </c>
      <c r="H7" s="238">
        <v>-11.087714999999999</v>
      </c>
      <c r="I7" s="134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</row>
    <row r="8" spans="1:96" s="159" customFormat="1" ht="20.100000000000001" customHeight="1" x14ac:dyDescent="0.2">
      <c r="A8" s="155" t="s">
        <v>629</v>
      </c>
      <c r="B8" s="154"/>
      <c r="C8" s="154"/>
      <c r="D8" s="295">
        <v>1.678685</v>
      </c>
      <c r="E8" s="237">
        <v>3.069496</v>
      </c>
      <c r="F8" s="237">
        <v>-1.202882</v>
      </c>
      <c r="G8" s="237">
        <v>0.47934900000000003</v>
      </c>
      <c r="H8" s="237">
        <v>1.2579199999999999</v>
      </c>
      <c r="I8" s="134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</row>
    <row r="9" spans="1:96" s="159" customFormat="1" ht="20.100000000000001" customHeight="1" x14ac:dyDescent="0.2">
      <c r="A9" s="196" t="s">
        <v>630</v>
      </c>
      <c r="B9" s="203"/>
      <c r="C9" s="203"/>
      <c r="D9" s="296">
        <v>3.9059050000000002</v>
      </c>
      <c r="E9" s="238">
        <v>3.9941200000000001</v>
      </c>
      <c r="F9" s="238">
        <v>3.9593250000000002</v>
      </c>
      <c r="G9" s="238">
        <v>3.8281239999999999</v>
      </c>
      <c r="H9" s="238">
        <v>3.8365860000000001</v>
      </c>
      <c r="I9" s="134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</row>
    <row r="10" spans="1:96" s="159" customFormat="1" ht="20.100000000000001" customHeight="1" x14ac:dyDescent="0.2">
      <c r="A10" s="196" t="s">
        <v>631</v>
      </c>
      <c r="B10" s="203"/>
      <c r="C10" s="203"/>
      <c r="D10" s="296">
        <v>-2.22722</v>
      </c>
      <c r="E10" s="238">
        <v>-0.924624</v>
      </c>
      <c r="F10" s="238">
        <v>-5.1622070000000004</v>
      </c>
      <c r="G10" s="238">
        <v>-3.3487749999999998</v>
      </c>
      <c r="H10" s="238">
        <v>-2.5786660000000001</v>
      </c>
      <c r="I10" s="134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</row>
    <row r="11" spans="1:96" s="159" customFormat="1" ht="20.100000000000001" customHeight="1" x14ac:dyDescent="0.2">
      <c r="A11" s="178" t="s">
        <v>340</v>
      </c>
      <c r="B11" s="154"/>
      <c r="C11" s="154"/>
      <c r="D11" s="295">
        <v>-6.6163E-2</v>
      </c>
      <c r="E11" s="237">
        <v>-0.620475</v>
      </c>
      <c r="F11" s="237">
        <v>-0.40721499999999999</v>
      </c>
      <c r="G11" s="237">
        <v>-0.46173799999999998</v>
      </c>
      <c r="H11" s="237">
        <v>-0.44564900000000002</v>
      </c>
      <c r="I11" s="134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</row>
    <row r="12" spans="1:96" s="159" customFormat="1" ht="20.100000000000001" customHeight="1" x14ac:dyDescent="0.2">
      <c r="A12" s="178" t="s">
        <v>341</v>
      </c>
      <c r="B12" s="154"/>
      <c r="C12" s="154"/>
      <c r="D12" s="295">
        <v>1.7481E-2</v>
      </c>
      <c r="E12" s="237">
        <v>7.4110000000000001E-3</v>
      </c>
      <c r="F12" s="237">
        <v>0</v>
      </c>
      <c r="G12" s="237">
        <v>0</v>
      </c>
      <c r="H12" s="237">
        <v>0</v>
      </c>
      <c r="I12" s="134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</row>
    <row r="13" spans="1:96" s="159" customFormat="1" ht="20.100000000000001" customHeight="1" x14ac:dyDescent="0.2">
      <c r="A13" s="178" t="s">
        <v>632</v>
      </c>
      <c r="B13" s="154"/>
      <c r="C13" s="154"/>
      <c r="D13" s="295">
        <v>18.92727</v>
      </c>
      <c r="E13" s="237">
        <v>14.69861</v>
      </c>
      <c r="F13" s="237">
        <v>17.816731000000001</v>
      </c>
      <c r="G13" s="237">
        <v>16.744112999999999</v>
      </c>
      <c r="H13" s="237">
        <v>16.339158999999999</v>
      </c>
      <c r="I13" s="134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</row>
    <row r="14" spans="1:96" s="159" customFormat="1" ht="20.100000000000001" customHeight="1" x14ac:dyDescent="0.2">
      <c r="A14" s="178" t="s">
        <v>633</v>
      </c>
      <c r="B14" s="154"/>
      <c r="C14" s="154"/>
      <c r="D14" s="295">
        <v>1.444008</v>
      </c>
      <c r="E14" s="237">
        <v>0.14104900000000001</v>
      </c>
      <c r="F14" s="237">
        <v>0.169429</v>
      </c>
      <c r="G14" s="237">
        <v>14.741417999999999</v>
      </c>
      <c r="H14" s="237">
        <v>3.4609969999999999</v>
      </c>
      <c r="I14" s="134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</row>
    <row r="15" spans="1:96" s="159" customFormat="1" ht="20.100000000000001" customHeight="1" x14ac:dyDescent="0.2">
      <c r="A15" s="178" t="s">
        <v>634</v>
      </c>
      <c r="B15" s="154"/>
      <c r="C15" s="154"/>
      <c r="D15" s="295">
        <v>36.698735999999997</v>
      </c>
      <c r="E15" s="237">
        <v>39.788789000000001</v>
      </c>
      <c r="F15" s="237">
        <v>39.645811000000002</v>
      </c>
      <c r="G15" s="237">
        <v>39.978231999999998</v>
      </c>
      <c r="H15" s="237">
        <v>37.646267999999999</v>
      </c>
      <c r="I15" s="134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</row>
    <row r="16" spans="1:96" s="159" customFormat="1" ht="20.100000000000001" customHeight="1" thickBot="1" x14ac:dyDescent="0.25">
      <c r="A16" s="178" t="s">
        <v>635</v>
      </c>
      <c r="B16" s="154"/>
      <c r="C16" s="154"/>
      <c r="D16" s="295">
        <v>1.100646</v>
      </c>
      <c r="E16" s="237">
        <v>1.69234</v>
      </c>
      <c r="F16" s="237">
        <v>0.51838499999999998</v>
      </c>
      <c r="G16" s="237">
        <v>0.74288299999999996</v>
      </c>
      <c r="H16" s="237">
        <v>-0.83236200000000005</v>
      </c>
      <c r="I16" s="134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</row>
    <row r="17" spans="1:96" s="201" customFormat="1" ht="24.95" customHeight="1" thickBot="1" x14ac:dyDescent="0.25">
      <c r="A17" s="197" t="s">
        <v>345</v>
      </c>
      <c r="B17" s="198"/>
      <c r="C17" s="154"/>
      <c r="D17" s="297">
        <v>126.59594800000001</v>
      </c>
      <c r="E17" s="239">
        <v>126.6983</v>
      </c>
      <c r="F17" s="239">
        <v>122.24480800000001</v>
      </c>
      <c r="G17" s="239">
        <v>137.21041600000001</v>
      </c>
      <c r="H17" s="239">
        <v>123.32123300000001</v>
      </c>
      <c r="I17" s="199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</row>
    <row r="18" spans="1:96" s="159" customFormat="1" ht="20.100000000000001" customHeight="1" x14ac:dyDescent="0.2">
      <c r="A18" s="179" t="s">
        <v>302</v>
      </c>
      <c r="B18" s="185"/>
      <c r="C18" s="154"/>
      <c r="D18" s="298">
        <v>-101.17786</v>
      </c>
      <c r="E18" s="240">
        <v>-81.941376000000005</v>
      </c>
      <c r="F18" s="240">
        <v>-78.099338000000003</v>
      </c>
      <c r="G18" s="240">
        <v>-74.935896</v>
      </c>
      <c r="H18" s="240">
        <v>-103.245287</v>
      </c>
      <c r="I18" s="134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</row>
    <row r="19" spans="1:96" s="159" customFormat="1" ht="20.100000000000001" customHeight="1" x14ac:dyDescent="0.2">
      <c r="A19" s="178" t="s">
        <v>303</v>
      </c>
      <c r="B19" s="154"/>
      <c r="C19" s="154"/>
      <c r="D19" s="295">
        <v>0.81336699999999995</v>
      </c>
      <c r="E19" s="237">
        <v>-0.23005500000000001</v>
      </c>
      <c r="F19" s="237">
        <v>10.451057</v>
      </c>
      <c r="G19" s="237">
        <v>0.443411</v>
      </c>
      <c r="H19" s="237">
        <v>1.463848</v>
      </c>
      <c r="I19" s="134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</row>
    <row r="20" spans="1:96" s="159" customFormat="1" ht="20.100000000000001" customHeight="1" x14ac:dyDescent="0.2">
      <c r="A20" s="196" t="s">
        <v>636</v>
      </c>
      <c r="B20" s="203"/>
      <c r="C20" s="203"/>
      <c r="D20" s="296">
        <v>0.97783699999999996</v>
      </c>
      <c r="E20" s="238">
        <v>1.0658190000000001</v>
      </c>
      <c r="F20" s="238">
        <v>11.436417</v>
      </c>
      <c r="G20" s="238">
        <v>0.60392299999999999</v>
      </c>
      <c r="H20" s="238">
        <v>2.0284749999999998</v>
      </c>
      <c r="I20" s="134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</row>
    <row r="21" spans="1:96" s="159" customFormat="1" ht="20.100000000000001" customHeight="1" x14ac:dyDescent="0.2">
      <c r="A21" s="196" t="s">
        <v>325</v>
      </c>
      <c r="B21" s="203"/>
      <c r="C21" s="203"/>
      <c r="D21" s="296">
        <v>0</v>
      </c>
      <c r="E21" s="238">
        <v>0</v>
      </c>
      <c r="F21" s="238">
        <v>0</v>
      </c>
      <c r="G21" s="238">
        <v>0</v>
      </c>
      <c r="H21" s="238">
        <v>0</v>
      </c>
      <c r="I21" s="134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</row>
    <row r="22" spans="1:96" s="159" customFormat="1" ht="20.100000000000001" customHeight="1" x14ac:dyDescent="0.2">
      <c r="A22" s="196" t="s">
        <v>326</v>
      </c>
      <c r="B22" s="203"/>
      <c r="C22" s="203"/>
      <c r="D22" s="296">
        <v>0</v>
      </c>
      <c r="E22" s="238">
        <v>0</v>
      </c>
      <c r="F22" s="238">
        <v>0</v>
      </c>
      <c r="G22" s="238">
        <v>0</v>
      </c>
      <c r="H22" s="238">
        <v>0</v>
      </c>
      <c r="I22" s="134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</row>
    <row r="23" spans="1:96" s="159" customFormat="1" ht="20.100000000000001" customHeight="1" x14ac:dyDescent="0.2">
      <c r="A23" s="196" t="s">
        <v>637</v>
      </c>
      <c r="B23" s="203"/>
      <c r="C23" s="203"/>
      <c r="D23" s="296">
        <v>-0.16447000000000001</v>
      </c>
      <c r="E23" s="238">
        <v>-1.295874</v>
      </c>
      <c r="F23" s="238">
        <v>-0.98536000000000001</v>
      </c>
      <c r="G23" s="238">
        <v>-0.16051199999999999</v>
      </c>
      <c r="H23" s="238">
        <v>-0.56462699999999999</v>
      </c>
      <c r="I23" s="134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</row>
    <row r="24" spans="1:96" s="159" customFormat="1" ht="20.100000000000001" customHeight="1" thickBot="1" x14ac:dyDescent="0.25">
      <c r="A24" s="178" t="s">
        <v>638</v>
      </c>
      <c r="B24" s="154"/>
      <c r="C24" s="154"/>
      <c r="D24" s="295">
        <v>0</v>
      </c>
      <c r="E24" s="237">
        <v>0</v>
      </c>
      <c r="F24" s="237">
        <v>0</v>
      </c>
      <c r="G24" s="237">
        <v>0</v>
      </c>
      <c r="H24" s="237">
        <v>0</v>
      </c>
      <c r="I24" s="134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</row>
    <row r="25" spans="1:96" s="162" customFormat="1" ht="24.95" customHeight="1" thickBot="1" x14ac:dyDescent="0.25">
      <c r="A25" s="197" t="s">
        <v>346</v>
      </c>
      <c r="B25" s="198"/>
      <c r="C25" s="154"/>
      <c r="D25" s="297">
        <v>26.231455</v>
      </c>
      <c r="E25" s="239">
        <v>44.526868999999998</v>
      </c>
      <c r="F25" s="239">
        <v>54.596527000000002</v>
      </c>
      <c r="G25" s="239">
        <v>62.717931</v>
      </c>
      <c r="H25" s="239">
        <v>21.539794000000001</v>
      </c>
      <c r="I25" s="160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</row>
    <row r="26" spans="1:96" s="159" customFormat="1" ht="20.100000000000001" customHeight="1" thickBot="1" x14ac:dyDescent="0.25">
      <c r="A26" s="178" t="s">
        <v>639</v>
      </c>
      <c r="B26" s="154"/>
      <c r="C26" s="154"/>
      <c r="D26" s="295">
        <v>-6.0998580000000002</v>
      </c>
      <c r="E26" s="237">
        <v>-21.388031000000002</v>
      </c>
      <c r="F26" s="237">
        <v>-13.044319</v>
      </c>
      <c r="G26" s="237">
        <v>-10.1464</v>
      </c>
      <c r="H26" s="237">
        <v>-9.2352910000000001</v>
      </c>
      <c r="I26" s="134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</row>
    <row r="27" spans="1:96" s="162" customFormat="1" ht="24.95" customHeight="1" thickBot="1" x14ac:dyDescent="0.25">
      <c r="A27" s="204" t="s">
        <v>348</v>
      </c>
      <c r="B27" s="205"/>
      <c r="C27" s="154"/>
      <c r="D27" s="298">
        <v>20.131596999999999</v>
      </c>
      <c r="E27" s="240">
        <v>23.138838</v>
      </c>
      <c r="F27" s="240">
        <v>41.552208</v>
      </c>
      <c r="G27" s="240">
        <v>52.571531</v>
      </c>
      <c r="H27" s="240">
        <v>12.304503</v>
      </c>
      <c r="I27" s="160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</row>
    <row r="28" spans="1:96" s="159" customFormat="1" ht="20.100000000000001" customHeight="1" x14ac:dyDescent="0.2">
      <c r="A28" s="202" t="s">
        <v>640</v>
      </c>
      <c r="B28" s="154"/>
      <c r="C28" s="154"/>
      <c r="D28" s="298">
        <v>0</v>
      </c>
      <c r="E28" s="240">
        <v>0</v>
      </c>
      <c r="F28" s="240">
        <v>0</v>
      </c>
      <c r="G28" s="240">
        <v>0</v>
      </c>
      <c r="H28" s="240">
        <v>0</v>
      </c>
      <c r="I28" s="134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</row>
    <row r="29" spans="1:96" s="159" customFormat="1" ht="20.100000000000001" customHeight="1" x14ac:dyDescent="0.2">
      <c r="A29" s="202" t="s">
        <v>353</v>
      </c>
      <c r="B29" s="154"/>
      <c r="C29" s="154"/>
      <c r="D29" s="295">
        <v>20.131596999999999</v>
      </c>
      <c r="E29" s="237">
        <v>23.138838</v>
      </c>
      <c r="F29" s="237">
        <v>41.552208</v>
      </c>
      <c r="G29" s="237">
        <v>52.571531</v>
      </c>
      <c r="H29" s="237">
        <v>12.304503</v>
      </c>
      <c r="I29" s="134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</row>
    <row r="30" spans="1:96" s="159" customFormat="1" ht="20.100000000000001" customHeight="1" x14ac:dyDescent="0.2">
      <c r="A30" s="248" t="s">
        <v>327</v>
      </c>
      <c r="B30" s="203"/>
      <c r="C30" s="203"/>
      <c r="D30" s="296">
        <v>17.249644</v>
      </c>
      <c r="E30" s="238">
        <v>21.288792000000001</v>
      </c>
      <c r="F30" s="238">
        <v>39.895403999999999</v>
      </c>
      <c r="G30" s="238">
        <v>49.830168999999998</v>
      </c>
      <c r="H30" s="238">
        <v>9.4225680000000001</v>
      </c>
      <c r="I30" s="134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</row>
    <row r="31" spans="1:96" s="159" customFormat="1" ht="20.100000000000001" customHeight="1" x14ac:dyDescent="0.2">
      <c r="A31" s="248" t="s">
        <v>328</v>
      </c>
      <c r="B31" s="203"/>
      <c r="C31" s="203"/>
      <c r="D31" s="296">
        <v>2.8819530000000002</v>
      </c>
      <c r="E31" s="238">
        <v>1.8500460000000001</v>
      </c>
      <c r="F31" s="238">
        <v>1.6568039999999999</v>
      </c>
      <c r="G31" s="238">
        <v>2.7413620000000001</v>
      </c>
      <c r="H31" s="238">
        <v>2.8819349999999999</v>
      </c>
      <c r="I31" s="134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</row>
    <row r="32" spans="1:96" s="159" customFormat="1" ht="20.100000000000001" customHeight="1" thickBot="1" x14ac:dyDescent="0.25">
      <c r="A32" s="180"/>
      <c r="B32" s="180"/>
      <c r="C32" s="154"/>
      <c r="D32" s="299"/>
      <c r="E32" s="241"/>
      <c r="F32" s="241"/>
      <c r="G32" s="241"/>
      <c r="H32" s="241"/>
      <c r="I32" s="134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</row>
    <row r="33" spans="1:96" s="159" customFormat="1" ht="24.95" customHeight="1" x14ac:dyDescent="0.35">
      <c r="A33" s="185" t="s">
        <v>641</v>
      </c>
      <c r="B33" s="163"/>
      <c r="C33" s="163"/>
      <c r="D33" s="305">
        <v>5551.0666510000001</v>
      </c>
      <c r="E33" s="243">
        <v>5199</v>
      </c>
      <c r="F33" s="243">
        <v>5562</v>
      </c>
      <c r="G33" s="243">
        <v>5197</v>
      </c>
      <c r="H33" s="243">
        <v>5515</v>
      </c>
      <c r="I33" s="135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</row>
    <row r="34" spans="1:96" s="159" customFormat="1" ht="24.95" customHeight="1" x14ac:dyDescent="0.35">
      <c r="A34" s="154" t="s">
        <v>362</v>
      </c>
      <c r="B34" s="117"/>
      <c r="C34" s="117"/>
      <c r="D34" s="305">
        <v>33.571036999999997</v>
      </c>
      <c r="E34" s="243">
        <v>32.713023999999997</v>
      </c>
      <c r="F34" s="243">
        <v>28.87499</v>
      </c>
      <c r="G34" s="243">
        <v>25.575572000000001</v>
      </c>
      <c r="H34" s="243">
        <v>23.270164999999999</v>
      </c>
      <c r="I34" s="164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</row>
    <row r="35" spans="1:96" s="101" customFormat="1" ht="24.95" customHeight="1" x14ac:dyDescent="0.35">
      <c r="A35" s="186" t="s">
        <v>330</v>
      </c>
      <c r="B35" s="117"/>
      <c r="C35" s="117"/>
      <c r="D35" s="301">
        <v>610.88196870399997</v>
      </c>
      <c r="E35" s="242">
        <v>565.62680069249996</v>
      </c>
      <c r="F35" s="242">
        <v>599.01209843250001</v>
      </c>
      <c r="G35" s="242">
        <v>558.29357020750001</v>
      </c>
      <c r="H35" s="242">
        <v>588.50764151499993</v>
      </c>
      <c r="I35" s="102"/>
      <c r="J35" s="123"/>
      <c r="K35" s="156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</row>
    <row r="36" spans="1:96" s="101" customFormat="1" ht="24.95" customHeight="1" x14ac:dyDescent="0.35">
      <c r="A36" s="154" t="s">
        <v>349</v>
      </c>
      <c r="B36" s="117"/>
      <c r="C36" s="117"/>
      <c r="D36" s="302">
        <v>0.12</v>
      </c>
      <c r="E36" s="187">
        <v>0.15439</v>
      </c>
      <c r="F36" s="187">
        <v>0.278333</v>
      </c>
      <c r="G36" s="187">
        <v>0.352937</v>
      </c>
      <c r="H36" s="187">
        <v>8.1631999999999996E-2</v>
      </c>
      <c r="I36" s="102"/>
      <c r="J36" s="123"/>
      <c r="K36" s="156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</row>
    <row r="37" spans="1:96" s="101" customFormat="1" ht="24.95" customHeight="1" x14ac:dyDescent="0.35">
      <c r="A37" s="154" t="s">
        <v>350</v>
      </c>
      <c r="B37" s="117"/>
      <c r="C37" s="117"/>
      <c r="D37" s="302">
        <v>0.81424300000000005</v>
      </c>
      <c r="E37" s="187">
        <v>0.64676800000000001</v>
      </c>
      <c r="F37" s="187">
        <v>0.63475800000000004</v>
      </c>
      <c r="G37" s="187">
        <v>0.55000000000000004</v>
      </c>
      <c r="H37" s="187">
        <v>0.85269499999999998</v>
      </c>
      <c r="I37" s="102"/>
      <c r="J37" s="123"/>
      <c r="K37" s="156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</row>
    <row r="38" spans="1:96" s="101" customFormat="1" ht="24.95" customHeight="1" x14ac:dyDescent="0.35">
      <c r="A38" s="154" t="s">
        <v>351</v>
      </c>
      <c r="B38" s="117"/>
      <c r="C38" s="117"/>
      <c r="D38" s="302">
        <v>0.84439200000000003</v>
      </c>
      <c r="E38" s="187">
        <v>0.99263599999999996</v>
      </c>
      <c r="F38" s="187">
        <v>1.005304</v>
      </c>
      <c r="G38" s="187">
        <v>0.921045</v>
      </c>
      <c r="H38" s="187">
        <v>0.82814100000000002</v>
      </c>
      <c r="I38" s="102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</row>
    <row r="39" spans="1:96" s="101" customFormat="1" ht="24.95" customHeight="1" thickBot="1" x14ac:dyDescent="0.4">
      <c r="A39" s="188"/>
      <c r="B39" s="189"/>
      <c r="C39" s="117"/>
      <c r="D39" s="303"/>
      <c r="E39" s="190"/>
      <c r="F39" s="190"/>
      <c r="G39" s="190"/>
      <c r="H39" s="190"/>
      <c r="I39" s="102"/>
      <c r="J39" s="123"/>
      <c r="K39" s="123"/>
      <c r="L39" s="123"/>
      <c r="M39" s="207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</row>
    <row r="40" spans="1:96" s="101" customFormat="1" x14ac:dyDescent="0.25">
      <c r="A40" s="104"/>
      <c r="B40" s="104"/>
      <c r="C40" s="117"/>
      <c r="D40" s="102"/>
      <c r="E40" s="102"/>
      <c r="F40" s="102"/>
      <c r="G40" s="102"/>
      <c r="H40" s="102"/>
      <c r="I40" s="102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</row>
    <row r="41" spans="1:96" s="101" customFormat="1" x14ac:dyDescent="0.25">
      <c r="A41" s="104"/>
      <c r="B41" s="104"/>
      <c r="C41" s="117"/>
      <c r="D41" s="102"/>
      <c r="E41" s="102"/>
      <c r="F41" s="102"/>
      <c r="G41" s="102"/>
      <c r="H41" s="102"/>
      <c r="I41" s="102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</row>
    <row r="42" spans="1:96" s="101" customFormat="1" x14ac:dyDescent="0.25">
      <c r="A42" s="104"/>
      <c r="B42" s="104"/>
      <c r="C42" s="117"/>
      <c r="D42" s="102"/>
      <c r="E42" s="102"/>
      <c r="F42" s="102"/>
      <c r="G42" s="102"/>
      <c r="H42" s="102"/>
      <c r="I42" s="102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</row>
    <row r="43" spans="1:96" s="101" customFormat="1" x14ac:dyDescent="0.25">
      <c r="A43" s="104"/>
      <c r="B43" s="104"/>
      <c r="C43" s="117"/>
      <c r="D43" s="102"/>
      <c r="E43" s="102"/>
      <c r="F43" s="102"/>
      <c r="G43" s="102"/>
      <c r="H43" s="102"/>
      <c r="I43" s="102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</row>
    <row r="44" spans="1:96" s="101" customFormat="1" x14ac:dyDescent="0.25">
      <c r="A44" s="104"/>
      <c r="B44" s="104"/>
      <c r="C44" s="117"/>
      <c r="D44" s="102"/>
      <c r="E44" s="102"/>
      <c r="F44" s="102"/>
      <c r="G44" s="102"/>
      <c r="H44" s="102"/>
      <c r="I44" s="102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</row>
    <row r="45" spans="1:96" s="101" customFormat="1" x14ac:dyDescent="0.25">
      <c r="A45" s="104"/>
      <c r="B45" s="104"/>
      <c r="C45" s="117"/>
      <c r="D45" s="102"/>
      <c r="E45" s="102"/>
      <c r="F45" s="102"/>
      <c r="G45" s="102"/>
      <c r="H45" s="102"/>
      <c r="I45" s="102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</row>
    <row r="46" spans="1:96" s="101" customFormat="1" x14ac:dyDescent="0.25">
      <c r="A46" s="104"/>
      <c r="B46" s="104"/>
      <c r="C46" s="117"/>
      <c r="D46" s="102"/>
      <c r="E46" s="102"/>
      <c r="F46" s="102"/>
      <c r="G46" s="102"/>
      <c r="H46" s="102"/>
      <c r="I46" s="102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</row>
    <row r="47" spans="1:96" s="101" customFormat="1" x14ac:dyDescent="0.25">
      <c r="A47" s="104"/>
      <c r="B47" s="104"/>
      <c r="C47" s="117"/>
      <c r="D47" s="102"/>
      <c r="E47" s="102"/>
      <c r="F47" s="102"/>
      <c r="G47" s="102"/>
      <c r="H47" s="102"/>
      <c r="I47" s="102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</row>
    <row r="48" spans="1:96" s="101" customFormat="1" x14ac:dyDescent="0.25">
      <c r="A48" s="104"/>
      <c r="B48" s="104"/>
      <c r="C48" s="117"/>
      <c r="D48" s="102"/>
      <c r="E48" s="102"/>
      <c r="F48" s="102"/>
      <c r="G48" s="102"/>
      <c r="H48" s="102"/>
      <c r="I48" s="102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</row>
    <row r="49" spans="1:96" s="101" customFormat="1" x14ac:dyDescent="0.25">
      <c r="A49" s="104"/>
      <c r="B49" s="104"/>
      <c r="C49" s="117"/>
      <c r="D49" s="102"/>
      <c r="E49" s="102"/>
      <c r="F49" s="102"/>
      <c r="G49" s="102"/>
      <c r="H49" s="102"/>
      <c r="I49" s="102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</row>
    <row r="50" spans="1:96" s="101" customFormat="1" x14ac:dyDescent="0.25">
      <c r="A50" s="104"/>
      <c r="B50" s="104"/>
      <c r="C50" s="117"/>
      <c r="D50" s="102"/>
      <c r="E50" s="102"/>
      <c r="F50" s="102"/>
      <c r="G50" s="102"/>
      <c r="H50" s="102"/>
      <c r="I50" s="102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</row>
    <row r="51" spans="1:96" s="101" customFormat="1" x14ac:dyDescent="0.25">
      <c r="A51" s="104"/>
      <c r="B51" s="104"/>
      <c r="C51" s="117"/>
      <c r="D51" s="102"/>
      <c r="E51" s="102"/>
      <c r="F51" s="102"/>
      <c r="G51" s="102"/>
      <c r="H51" s="102"/>
      <c r="I51" s="102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</row>
    <row r="52" spans="1:96" s="101" customFormat="1" x14ac:dyDescent="0.25">
      <c r="A52" s="104"/>
      <c r="B52" s="104"/>
      <c r="C52" s="117"/>
      <c r="D52" s="102"/>
      <c r="E52" s="102"/>
      <c r="F52" s="102"/>
      <c r="G52" s="102"/>
      <c r="H52" s="102"/>
      <c r="I52" s="102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</row>
    <row r="53" spans="1:96" s="101" customFormat="1" x14ac:dyDescent="0.25">
      <c r="A53" s="104"/>
      <c r="B53" s="104"/>
      <c r="C53" s="117"/>
      <c r="D53" s="102"/>
      <c r="E53" s="102"/>
      <c r="F53" s="102"/>
      <c r="G53" s="102"/>
      <c r="H53" s="102"/>
      <c r="I53" s="102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</row>
    <row r="54" spans="1:96" s="101" customFormat="1" x14ac:dyDescent="0.25">
      <c r="A54" s="104"/>
      <c r="B54" s="104"/>
      <c r="C54" s="117"/>
      <c r="D54" s="102"/>
      <c r="E54" s="102"/>
      <c r="F54" s="102"/>
      <c r="G54" s="102"/>
      <c r="H54" s="102"/>
      <c r="I54" s="102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</row>
    <row r="55" spans="1:96" s="101" customFormat="1" x14ac:dyDescent="0.25">
      <c r="A55" s="104"/>
      <c r="B55" s="104"/>
      <c r="C55" s="117"/>
      <c r="D55" s="102"/>
      <c r="E55" s="102"/>
      <c r="F55" s="102"/>
      <c r="G55" s="102"/>
      <c r="H55" s="102"/>
      <c r="I55" s="102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</row>
    <row r="56" spans="1:96" s="101" customFormat="1" x14ac:dyDescent="0.25">
      <c r="A56" s="104"/>
      <c r="B56" s="104"/>
      <c r="C56" s="117"/>
      <c r="D56" s="102"/>
      <c r="E56" s="102"/>
      <c r="F56" s="102"/>
      <c r="G56" s="102"/>
      <c r="H56" s="102"/>
      <c r="I56" s="102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</row>
    <row r="57" spans="1:96" s="101" customFormat="1" x14ac:dyDescent="0.25">
      <c r="A57" s="104"/>
      <c r="B57" s="104"/>
      <c r="C57" s="117"/>
      <c r="D57" s="102"/>
      <c r="E57" s="102"/>
      <c r="F57" s="102"/>
      <c r="G57" s="102"/>
      <c r="H57" s="102"/>
      <c r="I57" s="102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</row>
    <row r="58" spans="1:96" s="101" customFormat="1" x14ac:dyDescent="0.25">
      <c r="A58" s="104"/>
      <c r="B58" s="104"/>
      <c r="C58" s="117"/>
      <c r="D58" s="102"/>
      <c r="E58" s="102"/>
      <c r="F58" s="102"/>
      <c r="G58" s="102"/>
      <c r="H58" s="102"/>
      <c r="I58" s="102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</row>
    <row r="59" spans="1:96" s="101" customFormat="1" x14ac:dyDescent="0.25">
      <c r="A59" s="104"/>
      <c r="B59" s="104"/>
      <c r="C59" s="117"/>
      <c r="D59" s="102"/>
      <c r="E59" s="102"/>
      <c r="F59" s="102"/>
      <c r="G59" s="102"/>
      <c r="H59" s="102"/>
      <c r="I59" s="102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</row>
    <row r="60" spans="1:96" s="101" customFormat="1" x14ac:dyDescent="0.25">
      <c r="A60" s="104"/>
      <c r="B60" s="104"/>
      <c r="C60" s="117"/>
      <c r="D60" s="102"/>
      <c r="E60" s="102"/>
      <c r="F60" s="102"/>
      <c r="G60" s="102"/>
      <c r="H60" s="102"/>
      <c r="I60" s="102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</row>
    <row r="61" spans="1:96" s="101" customFormat="1" x14ac:dyDescent="0.25">
      <c r="A61" s="104"/>
      <c r="B61" s="104"/>
      <c r="C61" s="117"/>
      <c r="D61" s="102"/>
      <c r="E61" s="102"/>
      <c r="F61" s="102"/>
      <c r="G61" s="102"/>
      <c r="H61" s="102"/>
      <c r="I61" s="102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</row>
    <row r="62" spans="1:96" s="101" customFormat="1" x14ac:dyDescent="0.25">
      <c r="A62" s="104"/>
      <c r="B62" s="104"/>
      <c r="C62" s="117"/>
      <c r="D62" s="102"/>
      <c r="E62" s="102"/>
      <c r="F62" s="102"/>
      <c r="G62" s="102"/>
      <c r="H62" s="102"/>
      <c r="I62" s="102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</row>
    <row r="63" spans="1:96" s="101" customFormat="1" x14ac:dyDescent="0.25">
      <c r="A63" s="104"/>
      <c r="B63" s="104"/>
      <c r="C63" s="117"/>
      <c r="D63" s="102"/>
      <c r="E63" s="102"/>
      <c r="F63" s="102"/>
      <c r="G63" s="102"/>
      <c r="H63" s="102"/>
      <c r="I63" s="102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</row>
    <row r="64" spans="1:96" s="101" customFormat="1" x14ac:dyDescent="0.25">
      <c r="A64" s="104"/>
      <c r="B64" s="104"/>
      <c r="C64" s="117"/>
      <c r="D64" s="102"/>
      <c r="E64" s="102"/>
      <c r="F64" s="102"/>
      <c r="G64" s="102"/>
      <c r="H64" s="102"/>
      <c r="I64" s="102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</row>
    <row r="65" spans="1:96" s="101" customFormat="1" x14ac:dyDescent="0.25">
      <c r="A65" s="104"/>
      <c r="B65" s="104"/>
      <c r="C65" s="117"/>
      <c r="D65" s="102"/>
      <c r="E65" s="102"/>
      <c r="F65" s="102"/>
      <c r="G65" s="102"/>
      <c r="H65" s="102"/>
      <c r="I65" s="102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</row>
    <row r="66" spans="1:96" s="101" customFormat="1" x14ac:dyDescent="0.25">
      <c r="A66" s="104"/>
      <c r="B66" s="104"/>
      <c r="C66" s="117"/>
      <c r="D66" s="102"/>
      <c r="E66" s="102"/>
      <c r="F66" s="102"/>
      <c r="G66" s="102"/>
      <c r="H66" s="102"/>
      <c r="I66" s="102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</row>
    <row r="67" spans="1:96" s="101" customFormat="1" x14ac:dyDescent="0.25">
      <c r="A67" s="104"/>
      <c r="B67" s="104"/>
      <c r="C67" s="117"/>
      <c r="D67" s="102"/>
      <c r="E67" s="102"/>
      <c r="F67" s="102"/>
      <c r="G67" s="102"/>
      <c r="H67" s="102"/>
      <c r="I67" s="102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</row>
    <row r="68" spans="1:96" s="101" customFormat="1" x14ac:dyDescent="0.25">
      <c r="A68" s="104"/>
      <c r="B68" s="104"/>
      <c r="C68" s="117"/>
      <c r="D68" s="102"/>
      <c r="E68" s="102"/>
      <c r="F68" s="102"/>
      <c r="G68" s="102"/>
      <c r="H68" s="102"/>
      <c r="I68" s="102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</row>
    <row r="69" spans="1:96" s="101" customFormat="1" x14ac:dyDescent="0.25">
      <c r="A69" s="104"/>
      <c r="B69" s="104"/>
      <c r="C69" s="117"/>
      <c r="D69" s="102"/>
      <c r="E69" s="102"/>
      <c r="F69" s="102"/>
      <c r="G69" s="102"/>
      <c r="H69" s="102"/>
      <c r="I69" s="102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</row>
    <row r="70" spans="1:96" s="101" customFormat="1" x14ac:dyDescent="0.25">
      <c r="A70" s="104"/>
      <c r="B70" s="104"/>
      <c r="C70" s="117"/>
      <c r="D70" s="102"/>
      <c r="E70" s="102"/>
      <c r="F70" s="102"/>
      <c r="G70" s="102"/>
      <c r="H70" s="102"/>
      <c r="I70" s="102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</row>
    <row r="71" spans="1:96" s="101" customFormat="1" x14ac:dyDescent="0.25">
      <c r="A71" s="104"/>
      <c r="B71" s="104"/>
      <c r="C71" s="117"/>
      <c r="D71" s="102"/>
      <c r="E71" s="102"/>
      <c r="F71" s="102"/>
      <c r="G71" s="102"/>
      <c r="H71" s="102"/>
      <c r="I71" s="102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</row>
    <row r="72" spans="1:96" s="101" customFormat="1" x14ac:dyDescent="0.25">
      <c r="A72" s="104"/>
      <c r="B72" s="104"/>
      <c r="C72" s="117"/>
      <c r="D72" s="102"/>
      <c r="E72" s="102"/>
      <c r="F72" s="102"/>
      <c r="G72" s="102"/>
      <c r="H72" s="102"/>
      <c r="I72" s="102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</row>
    <row r="73" spans="1:96" s="101" customFormat="1" x14ac:dyDescent="0.25">
      <c r="A73" s="104"/>
      <c r="B73" s="104"/>
      <c r="C73" s="117"/>
      <c r="D73" s="102"/>
      <c r="E73" s="102"/>
      <c r="F73" s="102"/>
      <c r="G73" s="102"/>
      <c r="H73" s="102"/>
      <c r="I73" s="102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</row>
    <row r="74" spans="1:96" s="101" customFormat="1" x14ac:dyDescent="0.25">
      <c r="A74" s="104"/>
      <c r="B74" s="104"/>
      <c r="C74" s="117"/>
      <c r="D74" s="102"/>
      <c r="E74" s="102"/>
      <c r="F74" s="102"/>
      <c r="G74" s="102"/>
      <c r="H74" s="102"/>
      <c r="I74" s="102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</row>
    <row r="75" spans="1:96" s="101" customFormat="1" x14ac:dyDescent="0.25">
      <c r="A75" s="104"/>
      <c r="B75" s="104"/>
      <c r="C75" s="117"/>
      <c r="D75" s="102"/>
      <c r="E75" s="102"/>
      <c r="F75" s="102"/>
      <c r="G75" s="102"/>
      <c r="H75" s="102"/>
      <c r="I75" s="102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</row>
    <row r="76" spans="1:96" s="101" customFormat="1" x14ac:dyDescent="0.25">
      <c r="A76" s="104"/>
      <c r="B76" s="104"/>
      <c r="C76" s="117"/>
      <c r="D76" s="102"/>
      <c r="E76" s="102"/>
      <c r="F76" s="102"/>
      <c r="G76" s="102"/>
      <c r="H76" s="102"/>
      <c r="I76" s="102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</row>
    <row r="77" spans="1:96" s="101" customFormat="1" x14ac:dyDescent="0.25">
      <c r="A77" s="104"/>
      <c r="B77" s="104"/>
      <c r="C77" s="117"/>
      <c r="D77" s="102"/>
      <c r="E77" s="102"/>
      <c r="F77" s="102"/>
      <c r="G77" s="102"/>
      <c r="H77" s="102"/>
      <c r="I77" s="102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</row>
    <row r="78" spans="1:96" s="101" customFormat="1" x14ac:dyDescent="0.25">
      <c r="A78" s="104"/>
      <c r="B78" s="104"/>
      <c r="C78" s="117"/>
      <c r="D78" s="102"/>
      <c r="E78" s="102"/>
      <c r="F78" s="102"/>
      <c r="G78" s="102"/>
      <c r="H78" s="102"/>
      <c r="I78" s="102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</row>
    <row r="79" spans="1:96" s="101" customFormat="1" x14ac:dyDescent="0.25">
      <c r="A79" s="104"/>
      <c r="B79" s="104"/>
      <c r="C79" s="117"/>
      <c r="D79" s="102"/>
      <c r="E79" s="102"/>
      <c r="F79" s="102"/>
      <c r="G79" s="102"/>
      <c r="H79" s="102"/>
      <c r="I79" s="102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</row>
    <row r="80" spans="1:96" s="101" customFormat="1" x14ac:dyDescent="0.25">
      <c r="A80" s="104"/>
      <c r="B80" s="104"/>
      <c r="C80" s="117"/>
      <c r="D80" s="102"/>
      <c r="E80" s="102"/>
      <c r="F80" s="102"/>
      <c r="G80" s="102"/>
      <c r="H80" s="102"/>
      <c r="I80" s="102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</row>
    <row r="81" spans="1:96" s="101" customFormat="1" x14ac:dyDescent="0.25">
      <c r="A81" s="104"/>
      <c r="B81" s="104"/>
      <c r="C81" s="117"/>
      <c r="D81" s="102"/>
      <c r="E81" s="102"/>
      <c r="F81" s="102"/>
      <c r="G81" s="102"/>
      <c r="H81" s="102"/>
      <c r="I81" s="102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</row>
    <row r="82" spans="1:96" s="101" customFormat="1" x14ac:dyDescent="0.25">
      <c r="A82" s="104"/>
      <c r="B82" s="104"/>
      <c r="C82" s="117"/>
      <c r="D82" s="102"/>
      <c r="E82" s="102"/>
      <c r="F82" s="102"/>
      <c r="G82" s="102"/>
      <c r="H82" s="102"/>
      <c r="I82" s="102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</row>
    <row r="83" spans="1:96" s="101" customFormat="1" x14ac:dyDescent="0.25">
      <c r="A83" s="104"/>
      <c r="B83" s="104"/>
      <c r="C83" s="117"/>
      <c r="D83" s="102"/>
      <c r="E83" s="102"/>
      <c r="F83" s="102"/>
      <c r="G83" s="102"/>
      <c r="H83" s="102"/>
      <c r="I83" s="102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</row>
    <row r="84" spans="1:96" s="101" customFormat="1" x14ac:dyDescent="0.25">
      <c r="A84" s="104"/>
      <c r="B84" s="104"/>
      <c r="C84" s="117"/>
      <c r="D84" s="102"/>
      <c r="E84" s="102"/>
      <c r="F84" s="102"/>
      <c r="G84" s="102"/>
      <c r="H84" s="102"/>
      <c r="I84" s="102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</row>
    <row r="85" spans="1:96" s="101" customFormat="1" x14ac:dyDescent="0.25">
      <c r="A85" s="104"/>
      <c r="B85" s="104"/>
      <c r="C85" s="117"/>
      <c r="D85" s="102"/>
      <c r="E85" s="102"/>
      <c r="F85" s="102"/>
      <c r="G85" s="102"/>
      <c r="H85" s="102"/>
      <c r="I85" s="102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</row>
    <row r="86" spans="1:96" s="101" customFormat="1" x14ac:dyDescent="0.25">
      <c r="A86" s="104"/>
      <c r="B86" s="104"/>
      <c r="C86" s="117"/>
      <c r="D86" s="102"/>
      <c r="E86" s="102"/>
      <c r="F86" s="102"/>
      <c r="G86" s="102"/>
      <c r="H86" s="102"/>
      <c r="I86" s="102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</row>
    <row r="87" spans="1:96" s="101" customFormat="1" x14ac:dyDescent="0.25">
      <c r="A87" s="104"/>
      <c r="B87" s="104"/>
      <c r="C87" s="117"/>
      <c r="D87" s="102"/>
      <c r="E87" s="102"/>
      <c r="F87" s="102"/>
      <c r="G87" s="102"/>
      <c r="H87" s="102"/>
      <c r="I87" s="102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</row>
    <row r="88" spans="1:96" s="101" customFormat="1" x14ac:dyDescent="0.25">
      <c r="A88" s="104"/>
      <c r="B88" s="104"/>
      <c r="C88" s="117"/>
      <c r="D88" s="102"/>
      <c r="E88" s="102"/>
      <c r="F88" s="102"/>
      <c r="G88" s="102"/>
      <c r="H88" s="102"/>
      <c r="I88" s="102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</row>
    <row r="89" spans="1:96" s="101" customFormat="1" x14ac:dyDescent="0.25">
      <c r="A89" s="104"/>
      <c r="B89" s="104"/>
      <c r="C89" s="117"/>
      <c r="D89" s="102"/>
      <c r="E89" s="102"/>
      <c r="F89" s="102"/>
      <c r="G89" s="102"/>
      <c r="H89" s="102"/>
      <c r="I89" s="102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</row>
    <row r="90" spans="1:96" s="101" customFormat="1" x14ac:dyDescent="0.25">
      <c r="A90" s="104"/>
      <c r="B90" s="104"/>
      <c r="C90" s="117"/>
      <c r="D90" s="102"/>
      <c r="E90" s="102"/>
      <c r="F90" s="102"/>
      <c r="G90" s="102"/>
      <c r="H90" s="102"/>
      <c r="I90" s="102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</row>
    <row r="91" spans="1:96" s="101" customFormat="1" x14ac:dyDescent="0.25">
      <c r="A91" s="104"/>
      <c r="B91" s="104"/>
      <c r="C91" s="117"/>
      <c r="D91" s="102"/>
      <c r="E91" s="102"/>
      <c r="F91" s="102"/>
      <c r="G91" s="102"/>
      <c r="H91" s="102"/>
      <c r="I91" s="102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</row>
    <row r="92" spans="1:96" s="101" customFormat="1" x14ac:dyDescent="0.25">
      <c r="A92" s="104"/>
      <c r="B92" s="104"/>
      <c r="C92" s="117"/>
      <c r="D92" s="102"/>
      <c r="E92" s="102"/>
      <c r="F92" s="102"/>
      <c r="G92" s="102"/>
      <c r="H92" s="102"/>
      <c r="I92" s="102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</row>
    <row r="93" spans="1:96" s="101" customFormat="1" x14ac:dyDescent="0.25">
      <c r="A93" s="104"/>
      <c r="B93" s="104"/>
      <c r="C93" s="117"/>
      <c r="D93" s="102"/>
      <c r="E93" s="102"/>
      <c r="F93" s="102"/>
      <c r="G93" s="102"/>
      <c r="H93" s="102"/>
      <c r="I93" s="102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</row>
    <row r="94" spans="1:96" s="101" customFormat="1" x14ac:dyDescent="0.25">
      <c r="A94" s="104"/>
      <c r="B94" s="104"/>
      <c r="C94" s="117"/>
      <c r="D94" s="102"/>
      <c r="E94" s="102"/>
      <c r="F94" s="102"/>
      <c r="G94" s="102"/>
      <c r="H94" s="102"/>
      <c r="I94" s="102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</row>
    <row r="95" spans="1:96" s="101" customFormat="1" x14ac:dyDescent="0.25">
      <c r="A95" s="104"/>
      <c r="B95" s="104"/>
      <c r="C95" s="117"/>
      <c r="D95" s="102"/>
      <c r="E95" s="102"/>
      <c r="F95" s="102"/>
      <c r="G95" s="102"/>
      <c r="H95" s="102"/>
      <c r="I95" s="102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</row>
    <row r="96" spans="1:96" s="101" customFormat="1" x14ac:dyDescent="0.25">
      <c r="A96" s="104"/>
      <c r="B96" s="104"/>
      <c r="C96" s="117"/>
      <c r="D96" s="102"/>
      <c r="E96" s="102"/>
      <c r="F96" s="102"/>
      <c r="G96" s="102"/>
      <c r="H96" s="102"/>
      <c r="I96" s="102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</row>
    <row r="97" spans="1:96" s="101" customFormat="1" x14ac:dyDescent="0.25">
      <c r="A97" s="104"/>
      <c r="B97" s="104"/>
      <c r="C97" s="117"/>
      <c r="D97" s="102"/>
      <c r="E97" s="102"/>
      <c r="F97" s="102"/>
      <c r="G97" s="102"/>
      <c r="H97" s="102"/>
      <c r="I97" s="102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</row>
    <row r="98" spans="1:96" s="101" customFormat="1" x14ac:dyDescent="0.25">
      <c r="A98" s="104"/>
      <c r="B98" s="104"/>
      <c r="C98" s="117"/>
      <c r="D98" s="102"/>
      <c r="E98" s="102"/>
      <c r="F98" s="102"/>
      <c r="G98" s="102"/>
      <c r="H98" s="102"/>
      <c r="I98" s="102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</row>
    <row r="99" spans="1:96" s="101" customFormat="1" x14ac:dyDescent="0.25">
      <c r="A99" s="104"/>
      <c r="B99" s="104"/>
      <c r="C99" s="117"/>
      <c r="D99" s="102"/>
      <c r="E99" s="102"/>
      <c r="F99" s="102"/>
      <c r="G99" s="102"/>
      <c r="H99" s="102"/>
      <c r="I99" s="102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</row>
    <row r="100" spans="1:96" s="101" customFormat="1" x14ac:dyDescent="0.25">
      <c r="A100" s="104"/>
      <c r="B100" s="104"/>
      <c r="C100" s="117"/>
      <c r="D100" s="102"/>
      <c r="E100" s="102"/>
      <c r="F100" s="102"/>
      <c r="G100" s="102"/>
      <c r="H100" s="102"/>
      <c r="I100" s="102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</row>
    <row r="101" spans="1:96" s="101" customFormat="1" x14ac:dyDescent="0.25">
      <c r="A101" s="104"/>
      <c r="B101" s="104"/>
      <c r="C101" s="117"/>
      <c r="D101" s="102"/>
      <c r="E101" s="102"/>
      <c r="F101" s="102"/>
      <c r="G101" s="102"/>
      <c r="H101" s="102"/>
      <c r="I101" s="102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</row>
    <row r="102" spans="1:96" s="101" customFormat="1" x14ac:dyDescent="0.25">
      <c r="A102" s="104"/>
      <c r="B102" s="104"/>
      <c r="C102" s="117"/>
      <c r="D102" s="102"/>
      <c r="E102" s="102"/>
      <c r="F102" s="102"/>
      <c r="G102" s="102"/>
      <c r="H102" s="102"/>
      <c r="I102" s="102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</row>
    <row r="103" spans="1:96" s="101" customFormat="1" x14ac:dyDescent="0.25">
      <c r="A103" s="104"/>
      <c r="B103" s="104"/>
      <c r="C103" s="117"/>
      <c r="D103" s="102"/>
      <c r="E103" s="102"/>
      <c r="F103" s="102"/>
      <c r="G103" s="102"/>
      <c r="H103" s="102"/>
      <c r="I103" s="102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</row>
    <row r="104" spans="1:96" s="101" customFormat="1" x14ac:dyDescent="0.25">
      <c r="A104" s="104"/>
      <c r="B104" s="104"/>
      <c r="C104" s="117"/>
      <c r="D104" s="102"/>
      <c r="E104" s="102"/>
      <c r="F104" s="102"/>
      <c r="G104" s="102"/>
      <c r="H104" s="102"/>
      <c r="I104" s="102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</row>
    <row r="105" spans="1:96" s="101" customFormat="1" x14ac:dyDescent="0.25">
      <c r="A105" s="104"/>
      <c r="B105" s="104"/>
      <c r="C105" s="117"/>
      <c r="D105" s="102"/>
      <c r="E105" s="102"/>
      <c r="F105" s="102"/>
      <c r="G105" s="102"/>
      <c r="H105" s="102"/>
      <c r="I105" s="102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</row>
    <row r="106" spans="1:96" s="101" customFormat="1" x14ac:dyDescent="0.25">
      <c r="A106" s="104"/>
      <c r="B106" s="104"/>
      <c r="C106" s="117"/>
      <c r="D106" s="102"/>
      <c r="E106" s="102"/>
      <c r="F106" s="102"/>
      <c r="G106" s="102"/>
      <c r="H106" s="102"/>
      <c r="I106" s="102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</row>
    <row r="107" spans="1:96" s="101" customFormat="1" x14ac:dyDescent="0.25">
      <c r="A107" s="104"/>
      <c r="B107" s="104"/>
      <c r="C107" s="117"/>
      <c r="D107" s="102"/>
      <c r="E107" s="102"/>
      <c r="F107" s="102"/>
      <c r="G107" s="102"/>
      <c r="H107" s="102"/>
      <c r="I107" s="102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</row>
    <row r="108" spans="1:96" s="101" customFormat="1" x14ac:dyDescent="0.25">
      <c r="A108" s="104"/>
      <c r="B108" s="104"/>
      <c r="C108" s="117"/>
      <c r="D108" s="102"/>
      <c r="E108" s="102"/>
      <c r="F108" s="102"/>
      <c r="G108" s="102"/>
      <c r="H108" s="102"/>
      <c r="I108" s="102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</row>
    <row r="109" spans="1:96" s="101" customFormat="1" x14ac:dyDescent="0.25">
      <c r="A109" s="104"/>
      <c r="B109" s="104"/>
      <c r="C109" s="117"/>
      <c r="D109" s="102"/>
      <c r="E109" s="102"/>
      <c r="F109" s="102"/>
      <c r="G109" s="102"/>
      <c r="H109" s="102"/>
      <c r="I109" s="102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</row>
    <row r="110" spans="1:96" s="101" customFormat="1" x14ac:dyDescent="0.25">
      <c r="A110" s="104"/>
      <c r="B110" s="104"/>
      <c r="C110" s="117"/>
      <c r="D110" s="102"/>
      <c r="E110" s="102"/>
      <c r="F110" s="102"/>
      <c r="G110" s="102"/>
      <c r="H110" s="102"/>
      <c r="I110" s="102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</row>
    <row r="111" spans="1:96" s="101" customFormat="1" x14ac:dyDescent="0.25">
      <c r="A111" s="104"/>
      <c r="B111" s="104"/>
      <c r="C111" s="117"/>
      <c r="D111" s="102"/>
      <c r="E111" s="102"/>
      <c r="F111" s="102"/>
      <c r="G111" s="102"/>
      <c r="H111" s="102"/>
      <c r="I111" s="102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</row>
    <row r="112" spans="1:96" s="101" customFormat="1" x14ac:dyDescent="0.25">
      <c r="A112" s="104"/>
      <c r="B112" s="104"/>
      <c r="C112" s="117"/>
      <c r="D112" s="102"/>
      <c r="E112" s="102"/>
      <c r="F112" s="102"/>
      <c r="G112" s="102"/>
      <c r="H112" s="102"/>
      <c r="I112" s="102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</row>
    <row r="113" spans="1:96" s="101" customFormat="1" x14ac:dyDescent="0.25">
      <c r="A113" s="104"/>
      <c r="B113" s="104"/>
      <c r="C113" s="117"/>
      <c r="D113" s="102"/>
      <c r="E113" s="102"/>
      <c r="F113" s="102"/>
      <c r="G113" s="102"/>
      <c r="H113" s="102"/>
      <c r="I113" s="102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</row>
    <row r="114" spans="1:96" s="101" customFormat="1" x14ac:dyDescent="0.25">
      <c r="A114" s="104"/>
      <c r="B114" s="104"/>
      <c r="C114" s="117"/>
      <c r="D114" s="102"/>
      <c r="E114" s="102"/>
      <c r="F114" s="102"/>
      <c r="G114" s="102"/>
      <c r="H114" s="102"/>
      <c r="I114" s="102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</row>
    <row r="115" spans="1:96" s="101" customFormat="1" x14ac:dyDescent="0.25">
      <c r="A115" s="104"/>
      <c r="B115" s="104"/>
      <c r="C115" s="117"/>
      <c r="D115" s="102"/>
      <c r="E115" s="102"/>
      <c r="F115" s="102"/>
      <c r="G115" s="102"/>
      <c r="H115" s="102"/>
      <c r="I115" s="102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</row>
    <row r="116" spans="1:96" s="101" customFormat="1" x14ac:dyDescent="0.25">
      <c r="A116" s="104"/>
      <c r="B116" s="104"/>
      <c r="C116" s="117"/>
      <c r="D116" s="102"/>
      <c r="E116" s="102"/>
      <c r="F116" s="102"/>
      <c r="G116" s="102"/>
      <c r="H116" s="102"/>
      <c r="I116" s="102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</row>
    <row r="117" spans="1:96" s="101" customFormat="1" x14ac:dyDescent="0.25">
      <c r="A117" s="104"/>
      <c r="B117" s="104"/>
      <c r="C117" s="117"/>
      <c r="D117" s="102"/>
      <c r="E117" s="102"/>
      <c r="F117" s="102"/>
      <c r="G117" s="102"/>
      <c r="H117" s="102"/>
      <c r="I117" s="102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</row>
    <row r="118" spans="1:96" s="101" customFormat="1" x14ac:dyDescent="0.25">
      <c r="A118" s="104"/>
      <c r="B118" s="104"/>
      <c r="C118" s="117"/>
      <c r="D118" s="102"/>
      <c r="E118" s="102"/>
      <c r="F118" s="102"/>
      <c r="G118" s="102"/>
      <c r="H118" s="102"/>
      <c r="I118" s="102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</row>
    <row r="119" spans="1:96" s="101" customFormat="1" x14ac:dyDescent="0.25">
      <c r="A119" s="104"/>
      <c r="B119" s="104"/>
      <c r="C119" s="117"/>
      <c r="D119" s="102"/>
      <c r="E119" s="102"/>
      <c r="F119" s="102"/>
      <c r="G119" s="102"/>
      <c r="H119" s="102"/>
      <c r="I119" s="102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</row>
    <row r="120" spans="1:96" s="101" customFormat="1" x14ac:dyDescent="0.25">
      <c r="A120" s="104"/>
      <c r="B120" s="104"/>
      <c r="C120" s="117"/>
      <c r="D120" s="102"/>
      <c r="E120" s="102"/>
      <c r="F120" s="102"/>
      <c r="G120" s="102"/>
      <c r="H120" s="102"/>
      <c r="I120" s="102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</row>
    <row r="121" spans="1:96" s="101" customFormat="1" x14ac:dyDescent="0.25">
      <c r="A121" s="104"/>
      <c r="B121" s="104"/>
      <c r="C121" s="117"/>
      <c r="D121" s="102"/>
      <c r="E121" s="102"/>
      <c r="F121" s="102"/>
      <c r="G121" s="102"/>
      <c r="H121" s="102"/>
      <c r="I121" s="102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</row>
    <row r="122" spans="1:96" s="101" customFormat="1" x14ac:dyDescent="0.25">
      <c r="A122" s="104"/>
      <c r="B122" s="104"/>
      <c r="C122" s="117"/>
      <c r="D122" s="102"/>
      <c r="E122" s="102"/>
      <c r="F122" s="102"/>
      <c r="G122" s="102"/>
      <c r="H122" s="102"/>
      <c r="I122" s="102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</row>
    <row r="123" spans="1:96" s="101" customFormat="1" x14ac:dyDescent="0.25">
      <c r="A123" s="104"/>
      <c r="B123" s="104"/>
      <c r="C123" s="117"/>
      <c r="D123" s="102"/>
      <c r="E123" s="102"/>
      <c r="F123" s="102"/>
      <c r="G123" s="102"/>
      <c r="H123" s="102"/>
      <c r="I123" s="102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</row>
    <row r="124" spans="1:96" s="101" customFormat="1" x14ac:dyDescent="0.25">
      <c r="A124" s="104"/>
      <c r="B124" s="104"/>
      <c r="C124" s="117"/>
      <c r="D124" s="102"/>
      <c r="E124" s="102"/>
      <c r="F124" s="102"/>
      <c r="G124" s="102"/>
      <c r="H124" s="102"/>
      <c r="I124" s="102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</row>
    <row r="125" spans="1:96" s="101" customFormat="1" x14ac:dyDescent="0.25">
      <c r="A125" s="104"/>
      <c r="B125" s="104"/>
      <c r="C125" s="117"/>
      <c r="D125" s="102"/>
      <c r="E125" s="102"/>
      <c r="F125" s="102"/>
      <c r="G125" s="102"/>
      <c r="H125" s="102"/>
      <c r="I125" s="102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</row>
    <row r="126" spans="1:96" s="101" customFormat="1" x14ac:dyDescent="0.25">
      <c r="A126" s="104"/>
      <c r="B126" s="104"/>
      <c r="C126" s="117"/>
      <c r="D126" s="102"/>
      <c r="E126" s="102"/>
      <c r="F126" s="102"/>
      <c r="G126" s="102"/>
      <c r="H126" s="102"/>
      <c r="I126" s="102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</row>
    <row r="127" spans="1:96" s="101" customFormat="1" x14ac:dyDescent="0.25">
      <c r="A127" s="104"/>
      <c r="B127" s="104"/>
      <c r="C127" s="117"/>
      <c r="D127" s="102"/>
      <c r="E127" s="102"/>
      <c r="F127" s="102"/>
      <c r="G127" s="102"/>
      <c r="H127" s="102"/>
      <c r="I127" s="102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</row>
    <row r="128" spans="1:96" s="101" customFormat="1" x14ac:dyDescent="0.25">
      <c r="A128" s="104"/>
      <c r="B128" s="104"/>
      <c r="C128" s="117"/>
      <c r="D128" s="102"/>
      <c r="E128" s="102"/>
      <c r="F128" s="102"/>
      <c r="G128" s="102"/>
      <c r="H128" s="102"/>
      <c r="I128" s="102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</row>
    <row r="129" spans="1:96" s="101" customFormat="1" x14ac:dyDescent="0.25">
      <c r="A129" s="104"/>
      <c r="B129" s="104"/>
      <c r="C129" s="117"/>
      <c r="D129" s="102"/>
      <c r="E129" s="102"/>
      <c r="F129" s="102"/>
      <c r="G129" s="102"/>
      <c r="H129" s="102"/>
      <c r="I129" s="102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</row>
    <row r="130" spans="1:96" s="101" customFormat="1" x14ac:dyDescent="0.25">
      <c r="A130" s="104"/>
      <c r="B130" s="104"/>
      <c r="C130" s="117"/>
      <c r="D130" s="102"/>
      <c r="E130" s="102"/>
      <c r="F130" s="102"/>
      <c r="G130" s="102"/>
      <c r="H130" s="102"/>
      <c r="I130" s="102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</row>
    <row r="131" spans="1:96" s="101" customFormat="1" x14ac:dyDescent="0.25">
      <c r="A131" s="104"/>
      <c r="B131" s="104"/>
      <c r="C131" s="117"/>
      <c r="D131" s="102"/>
      <c r="E131" s="102"/>
      <c r="F131" s="102"/>
      <c r="G131" s="102"/>
      <c r="H131" s="102"/>
      <c r="I131" s="102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</row>
    <row r="132" spans="1:96" s="101" customFormat="1" x14ac:dyDescent="0.25">
      <c r="A132" s="104"/>
      <c r="B132" s="104"/>
      <c r="C132" s="117"/>
      <c r="D132" s="102"/>
      <c r="E132" s="102"/>
      <c r="F132" s="102"/>
      <c r="G132" s="102"/>
      <c r="H132" s="102"/>
      <c r="I132" s="102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</row>
    <row r="133" spans="1:96" s="101" customFormat="1" x14ac:dyDescent="0.25">
      <c r="A133" s="104"/>
      <c r="B133" s="104"/>
      <c r="C133" s="117"/>
      <c r="D133" s="102"/>
      <c r="E133" s="102"/>
      <c r="F133" s="102"/>
      <c r="G133" s="102"/>
      <c r="H133" s="102"/>
      <c r="I133" s="102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</row>
    <row r="134" spans="1:96" s="101" customFormat="1" x14ac:dyDescent="0.25">
      <c r="A134" s="104"/>
      <c r="B134" s="104"/>
      <c r="C134" s="117"/>
      <c r="D134" s="102"/>
      <c r="E134" s="102"/>
      <c r="F134" s="102"/>
      <c r="G134" s="102"/>
      <c r="H134" s="102"/>
      <c r="I134" s="102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</row>
    <row r="135" spans="1:96" s="101" customFormat="1" x14ac:dyDescent="0.25">
      <c r="A135" s="104"/>
      <c r="B135" s="104"/>
      <c r="C135" s="117"/>
      <c r="D135" s="102"/>
      <c r="E135" s="102"/>
      <c r="F135" s="102"/>
      <c r="G135" s="102"/>
      <c r="H135" s="102"/>
      <c r="I135" s="102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</row>
    <row r="136" spans="1:96" s="101" customFormat="1" x14ac:dyDescent="0.25">
      <c r="A136" s="104"/>
      <c r="B136" s="104"/>
      <c r="C136" s="117"/>
      <c r="D136" s="102"/>
      <c r="E136" s="102"/>
      <c r="F136" s="102"/>
      <c r="G136" s="102"/>
      <c r="H136" s="102"/>
      <c r="I136" s="102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</row>
    <row r="137" spans="1:96" s="101" customFormat="1" x14ac:dyDescent="0.25">
      <c r="A137" s="104"/>
      <c r="B137" s="104"/>
      <c r="C137" s="117"/>
      <c r="D137" s="102"/>
      <c r="E137" s="102"/>
      <c r="F137" s="102"/>
      <c r="G137" s="102"/>
      <c r="H137" s="102"/>
      <c r="I137" s="102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  <c r="CR137" s="123"/>
    </row>
    <row r="138" spans="1:96" s="101" customFormat="1" x14ac:dyDescent="0.25">
      <c r="A138" s="104"/>
      <c r="B138" s="104"/>
      <c r="C138" s="117"/>
      <c r="D138" s="102"/>
      <c r="E138" s="102"/>
      <c r="F138" s="102"/>
      <c r="G138" s="102"/>
      <c r="H138" s="102"/>
      <c r="I138" s="102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</row>
    <row r="139" spans="1:96" s="101" customFormat="1" x14ac:dyDescent="0.25">
      <c r="A139" s="104"/>
      <c r="B139" s="104"/>
      <c r="C139" s="117"/>
      <c r="D139" s="102"/>
      <c r="E139" s="102"/>
      <c r="F139" s="102"/>
      <c r="G139" s="102"/>
      <c r="H139" s="102"/>
      <c r="I139" s="102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</row>
    <row r="140" spans="1:96" s="101" customFormat="1" x14ac:dyDescent="0.25">
      <c r="A140" s="104"/>
      <c r="B140" s="104"/>
      <c r="C140" s="117"/>
      <c r="D140" s="102"/>
      <c r="E140" s="102"/>
      <c r="F140" s="102"/>
      <c r="G140" s="102"/>
      <c r="H140" s="102"/>
      <c r="I140" s="102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</row>
    <row r="141" spans="1:96" s="101" customFormat="1" x14ac:dyDescent="0.25">
      <c r="A141" s="104"/>
      <c r="B141" s="104"/>
      <c r="C141" s="117"/>
      <c r="D141" s="102"/>
      <c r="E141" s="102"/>
      <c r="F141" s="102"/>
      <c r="G141" s="102"/>
      <c r="H141" s="102"/>
      <c r="I141" s="102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</row>
    <row r="142" spans="1:96" s="101" customFormat="1" x14ac:dyDescent="0.25">
      <c r="A142" s="104"/>
      <c r="B142" s="104"/>
      <c r="C142" s="117"/>
      <c r="D142" s="102"/>
      <c r="E142" s="102"/>
      <c r="F142" s="102"/>
      <c r="G142" s="102"/>
      <c r="H142" s="102"/>
      <c r="I142" s="102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  <c r="CR142" s="123"/>
    </row>
    <row r="143" spans="1:96" s="101" customFormat="1" x14ac:dyDescent="0.25">
      <c r="A143" s="104"/>
      <c r="B143" s="104"/>
      <c r="C143" s="117"/>
      <c r="D143" s="102"/>
      <c r="E143" s="102"/>
      <c r="F143" s="102"/>
      <c r="G143" s="102"/>
      <c r="H143" s="102"/>
      <c r="I143" s="102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</row>
    <row r="144" spans="1:96" s="101" customFormat="1" x14ac:dyDescent="0.25">
      <c r="A144" s="104"/>
      <c r="B144" s="104"/>
      <c r="C144" s="117"/>
      <c r="D144" s="102"/>
      <c r="E144" s="102"/>
      <c r="F144" s="102"/>
      <c r="G144" s="102"/>
      <c r="H144" s="102"/>
      <c r="I144" s="102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</row>
    <row r="145" spans="1:96" s="101" customFormat="1" x14ac:dyDescent="0.25">
      <c r="A145" s="104"/>
      <c r="B145" s="104"/>
      <c r="C145" s="117"/>
      <c r="D145" s="102"/>
      <c r="E145" s="102"/>
      <c r="F145" s="102"/>
      <c r="G145" s="102"/>
      <c r="H145" s="102"/>
      <c r="I145" s="102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</row>
    <row r="146" spans="1:96" s="101" customFormat="1" x14ac:dyDescent="0.25">
      <c r="A146" s="104"/>
      <c r="B146" s="104"/>
      <c r="C146" s="117"/>
      <c r="D146" s="102"/>
      <c r="E146" s="102"/>
      <c r="F146" s="102"/>
      <c r="G146" s="102"/>
      <c r="H146" s="102"/>
      <c r="I146" s="102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</row>
    <row r="147" spans="1:96" s="101" customFormat="1" x14ac:dyDescent="0.25">
      <c r="A147" s="18"/>
      <c r="B147" s="18"/>
      <c r="C147" s="117"/>
      <c r="D147" s="100"/>
      <c r="E147" s="100"/>
      <c r="F147" s="100"/>
      <c r="G147" s="100"/>
      <c r="H147" s="100"/>
      <c r="I147" s="102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</row>
    <row r="148" spans="1:96" s="101" customFormat="1" x14ac:dyDescent="0.25">
      <c r="A148" s="18"/>
      <c r="B148" s="18"/>
      <c r="C148" s="117"/>
      <c r="D148" s="100"/>
      <c r="E148" s="100"/>
      <c r="F148" s="100"/>
      <c r="G148" s="100"/>
      <c r="H148" s="100"/>
      <c r="I148" s="102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</row>
  </sheetData>
  <mergeCells count="1">
    <mergeCell ref="D1:H1"/>
  </mergeCells>
  <pageMargins left="0.15748031496062992" right="0.15748031496062992" top="0.19685039370078741" bottom="0.31496062992125984" header="0.15748031496062992" footer="7.874015748031496E-2"/>
  <pageSetup paperSize="9" scale="53" orientation="landscape" r:id="rId1"/>
  <headerFooter>
    <oddFooter>&amp;L&amp;D&amp;C&amp;P/&amp;N&amp;R&amp;F-&amp;A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L148"/>
  <sheetViews>
    <sheetView showGridLines="0" zoomScale="70" zoomScaleNormal="70" zoomScaleSheetLayoutView="50" workbookViewId="0">
      <selection sqref="A1:H39"/>
    </sheetView>
  </sheetViews>
  <sheetFormatPr defaultColWidth="9.140625" defaultRowHeight="15.75" x14ac:dyDescent="0.25"/>
  <cols>
    <col min="1" max="1" width="16.28515625" style="18" customWidth="1"/>
    <col min="2" max="2" width="102.28515625" style="18" customWidth="1"/>
    <col min="3" max="3" width="2.85546875" style="117" customWidth="1"/>
    <col min="4" max="8" width="20.7109375" style="100" customWidth="1"/>
    <col min="9" max="9" width="2" style="102" customWidth="1"/>
    <col min="10" max="90" width="9.140625" style="121"/>
    <col min="91" max="16384" width="9.140625" style="93"/>
  </cols>
  <sheetData>
    <row r="1" spans="1:90" ht="46.5" x14ac:dyDescent="0.7">
      <c r="A1" s="334" t="s">
        <v>617</v>
      </c>
      <c r="B1" s="335"/>
      <c r="C1" s="182"/>
      <c r="D1" s="363"/>
      <c r="E1" s="363"/>
      <c r="F1" s="363"/>
      <c r="G1" s="363"/>
      <c r="H1" s="363"/>
      <c r="I1" s="109"/>
    </row>
    <row r="2" spans="1:90" s="126" customFormat="1" ht="21" x14ac:dyDescent="0.2">
      <c r="A2" s="193" t="s">
        <v>324</v>
      </c>
      <c r="B2" s="183"/>
      <c r="C2" s="183"/>
      <c r="D2" s="206" t="s">
        <v>620</v>
      </c>
      <c r="E2" s="206" t="s">
        <v>621</v>
      </c>
      <c r="F2" s="206" t="s">
        <v>622</v>
      </c>
      <c r="G2" s="206" t="s">
        <v>623</v>
      </c>
      <c r="H2" s="206" t="s">
        <v>624</v>
      </c>
      <c r="I2" s="124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</row>
    <row r="3" spans="1:90" s="92" customFormat="1" ht="3" customHeight="1" x14ac:dyDescent="0.35">
      <c r="A3" s="191"/>
      <c r="B3" s="106"/>
      <c r="C3" s="106"/>
      <c r="D3" s="103"/>
      <c r="E3" s="103"/>
      <c r="F3" s="103"/>
      <c r="G3" s="103"/>
      <c r="H3" s="103"/>
      <c r="I3" s="103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</row>
    <row r="4" spans="1:90" s="158" customFormat="1" ht="20.100000000000001" customHeight="1" x14ac:dyDescent="0.2">
      <c r="A4" s="177" t="s">
        <v>625</v>
      </c>
      <c r="B4" s="177"/>
      <c r="C4" s="155"/>
      <c r="D4" s="294">
        <v>52.939399000000002</v>
      </c>
      <c r="E4" s="236">
        <v>56.488943999999996</v>
      </c>
      <c r="F4" s="236">
        <v>53.107246000000004</v>
      </c>
      <c r="G4" s="236">
        <v>52.396273999999998</v>
      </c>
      <c r="H4" s="236">
        <v>54.228372</v>
      </c>
      <c r="I4" s="134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</row>
    <row r="5" spans="1:90" s="159" customFormat="1" ht="20.100000000000001" customHeight="1" x14ac:dyDescent="0.2">
      <c r="A5" s="155" t="s">
        <v>626</v>
      </c>
      <c r="B5" s="154"/>
      <c r="C5" s="154"/>
      <c r="D5" s="295">
        <v>6.2737629999999998</v>
      </c>
      <c r="E5" s="237">
        <v>5.4249239999999999</v>
      </c>
      <c r="F5" s="237">
        <v>5.4377190000000004</v>
      </c>
      <c r="G5" s="237">
        <v>5.0111920000000003</v>
      </c>
      <c r="H5" s="237">
        <v>4.8747220000000002</v>
      </c>
      <c r="I5" s="134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</row>
    <row r="6" spans="1:90" s="159" customFormat="1" ht="20.100000000000001" customHeight="1" x14ac:dyDescent="0.2">
      <c r="A6" s="195" t="s">
        <v>627</v>
      </c>
      <c r="B6" s="203"/>
      <c r="C6" s="203"/>
      <c r="D6" s="296">
        <v>8.4062809999999999</v>
      </c>
      <c r="E6" s="238">
        <v>8.6491009999999999</v>
      </c>
      <c r="F6" s="238">
        <v>8.3937170000000005</v>
      </c>
      <c r="G6" s="238">
        <v>7.9308550000000002</v>
      </c>
      <c r="H6" s="238">
        <v>7.5039049999999996</v>
      </c>
      <c r="I6" s="134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</row>
    <row r="7" spans="1:90" s="159" customFormat="1" ht="20.100000000000001" customHeight="1" x14ac:dyDescent="0.2">
      <c r="A7" s="195" t="s">
        <v>628</v>
      </c>
      <c r="B7" s="203"/>
      <c r="C7" s="203"/>
      <c r="D7" s="296">
        <v>-2.1325180000000001</v>
      </c>
      <c r="E7" s="238">
        <v>-3.2241770000000001</v>
      </c>
      <c r="F7" s="238">
        <v>-2.9559980000000001</v>
      </c>
      <c r="G7" s="238">
        <v>-2.9196629999999999</v>
      </c>
      <c r="H7" s="238">
        <v>-2.6291829999999998</v>
      </c>
      <c r="I7" s="134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</row>
    <row r="8" spans="1:90" s="159" customFormat="1" ht="20.100000000000001" customHeight="1" x14ac:dyDescent="0.2">
      <c r="A8" s="155" t="s">
        <v>629</v>
      </c>
      <c r="B8" s="154"/>
      <c r="C8" s="154"/>
      <c r="D8" s="295">
        <v>3.2477819999999999</v>
      </c>
      <c r="E8" s="237">
        <v>3.230156</v>
      </c>
      <c r="F8" s="237">
        <v>3.2065670000000002</v>
      </c>
      <c r="G8" s="237">
        <v>2.5277069999999999</v>
      </c>
      <c r="H8" s="237">
        <v>3.4286370000000002</v>
      </c>
      <c r="I8" s="134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</row>
    <row r="9" spans="1:90" s="159" customFormat="1" ht="20.100000000000001" customHeight="1" x14ac:dyDescent="0.2">
      <c r="A9" s="196" t="s">
        <v>630</v>
      </c>
      <c r="B9" s="203"/>
      <c r="C9" s="203"/>
      <c r="D9" s="296">
        <v>12.66173</v>
      </c>
      <c r="E9" s="238">
        <v>12.498934999999999</v>
      </c>
      <c r="F9" s="238">
        <v>12.989392</v>
      </c>
      <c r="G9" s="238">
        <v>12.276191000000001</v>
      </c>
      <c r="H9" s="238">
        <v>13.597734000000001</v>
      </c>
      <c r="I9" s="134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</row>
    <row r="10" spans="1:90" s="159" customFormat="1" ht="20.100000000000001" customHeight="1" x14ac:dyDescent="0.2">
      <c r="A10" s="196" t="s">
        <v>631</v>
      </c>
      <c r="B10" s="203"/>
      <c r="C10" s="203"/>
      <c r="D10" s="296">
        <v>-9.4139479999999995</v>
      </c>
      <c r="E10" s="238">
        <v>-9.2687790000000003</v>
      </c>
      <c r="F10" s="238">
        <v>-9.7828250000000008</v>
      </c>
      <c r="G10" s="238">
        <v>-9.7484839999999995</v>
      </c>
      <c r="H10" s="238">
        <v>-10.169097000000001</v>
      </c>
      <c r="I10" s="134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</row>
    <row r="11" spans="1:90" s="159" customFormat="1" ht="20.100000000000001" customHeight="1" x14ac:dyDescent="0.2">
      <c r="A11" s="178" t="s">
        <v>340</v>
      </c>
      <c r="B11" s="154"/>
      <c r="C11" s="154"/>
      <c r="D11" s="295">
        <v>-0.36566300000000002</v>
      </c>
      <c r="E11" s="237">
        <v>-0.368205</v>
      </c>
      <c r="F11" s="237">
        <v>-0.40722599999999998</v>
      </c>
      <c r="G11" s="237">
        <v>-8.9589000000000002E-2</v>
      </c>
      <c r="H11" s="237">
        <v>-0.45478000000000002</v>
      </c>
      <c r="I11" s="134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</row>
    <row r="12" spans="1:90" s="159" customFormat="1" ht="20.100000000000001" customHeight="1" x14ac:dyDescent="0.2">
      <c r="A12" s="178" t="s">
        <v>341</v>
      </c>
      <c r="B12" s="154"/>
      <c r="C12" s="154"/>
      <c r="D12" s="295">
        <v>3.852E-3</v>
      </c>
      <c r="E12" s="237">
        <v>3.2330000000000002E-3</v>
      </c>
      <c r="F12" s="237">
        <v>3.1589999999999999E-3</v>
      </c>
      <c r="G12" s="237">
        <v>3.104E-3</v>
      </c>
      <c r="H12" s="237">
        <v>3.1359999999999999E-3</v>
      </c>
      <c r="I12" s="134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</row>
    <row r="13" spans="1:90" s="159" customFormat="1" ht="20.100000000000001" customHeight="1" x14ac:dyDescent="0.2">
      <c r="A13" s="178" t="s">
        <v>632</v>
      </c>
      <c r="B13" s="154"/>
      <c r="C13" s="154"/>
      <c r="D13" s="295">
        <v>4.0116759999999996</v>
      </c>
      <c r="E13" s="237">
        <v>2.404093</v>
      </c>
      <c r="F13" s="237">
        <v>1.940596</v>
      </c>
      <c r="G13" s="237">
        <v>7.0685969999999996</v>
      </c>
      <c r="H13" s="237">
        <v>3.7442549999999999</v>
      </c>
      <c r="I13" s="134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</row>
    <row r="14" spans="1:90" s="159" customFormat="1" ht="20.100000000000001" customHeight="1" x14ac:dyDescent="0.2">
      <c r="A14" s="178" t="s">
        <v>633</v>
      </c>
      <c r="B14" s="154"/>
      <c r="C14" s="154"/>
      <c r="D14" s="295">
        <v>-1.611E-3</v>
      </c>
      <c r="E14" s="237">
        <v>1.483411</v>
      </c>
      <c r="F14" s="237">
        <v>0</v>
      </c>
      <c r="G14" s="237">
        <v>14.35276</v>
      </c>
      <c r="H14" s="237">
        <v>0.37168400000000001</v>
      </c>
      <c r="I14" s="134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</row>
    <row r="15" spans="1:90" s="159" customFormat="1" ht="20.100000000000001" customHeight="1" x14ac:dyDescent="0.2">
      <c r="A15" s="178" t="s">
        <v>634</v>
      </c>
      <c r="B15" s="154"/>
      <c r="C15" s="154"/>
      <c r="D15" s="295">
        <v>12.138259</v>
      </c>
      <c r="E15" s="237">
        <v>11.089359999999999</v>
      </c>
      <c r="F15" s="237">
        <v>11.619481</v>
      </c>
      <c r="G15" s="237">
        <v>11.398547000000001</v>
      </c>
      <c r="H15" s="237">
        <v>11.048563</v>
      </c>
      <c r="I15" s="134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</row>
    <row r="16" spans="1:90" s="159" customFormat="1" ht="20.100000000000001" customHeight="1" thickBot="1" x14ac:dyDescent="0.25">
      <c r="A16" s="178" t="s">
        <v>635</v>
      </c>
      <c r="B16" s="154"/>
      <c r="C16" s="154"/>
      <c r="D16" s="295">
        <v>2.3584399999999999</v>
      </c>
      <c r="E16" s="237">
        <v>2.2983069999999999</v>
      </c>
      <c r="F16" s="237">
        <v>1.0753790000000001</v>
      </c>
      <c r="G16" s="237">
        <v>0.87353599999999998</v>
      </c>
      <c r="H16" s="237">
        <v>1.4807900000000001</v>
      </c>
      <c r="I16" s="134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</row>
    <row r="17" spans="1:90" s="201" customFormat="1" ht="24.95" customHeight="1" thickBot="1" x14ac:dyDescent="0.25">
      <c r="A17" s="197" t="s">
        <v>345</v>
      </c>
      <c r="B17" s="198"/>
      <c r="C17" s="154"/>
      <c r="D17" s="297">
        <v>80.605896999999999</v>
      </c>
      <c r="E17" s="239">
        <v>82.054222999999993</v>
      </c>
      <c r="F17" s="239">
        <v>75.982921000000005</v>
      </c>
      <c r="G17" s="239">
        <v>93.542128000000005</v>
      </c>
      <c r="H17" s="239">
        <v>78.725379000000004</v>
      </c>
      <c r="I17" s="199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</row>
    <row r="18" spans="1:90" s="159" customFormat="1" ht="20.100000000000001" customHeight="1" x14ac:dyDescent="0.2">
      <c r="A18" s="179" t="s">
        <v>302</v>
      </c>
      <c r="B18" s="185"/>
      <c r="C18" s="154"/>
      <c r="D18" s="298">
        <v>-50.421157000000001</v>
      </c>
      <c r="E18" s="240">
        <v>-54.656694000000002</v>
      </c>
      <c r="F18" s="240">
        <v>-48.43085</v>
      </c>
      <c r="G18" s="240">
        <v>-44.702677000000001</v>
      </c>
      <c r="H18" s="240">
        <v>-51.348525000000002</v>
      </c>
      <c r="I18" s="134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</row>
    <row r="19" spans="1:90" s="159" customFormat="1" ht="20.100000000000001" customHeight="1" x14ac:dyDescent="0.2">
      <c r="A19" s="178" t="s">
        <v>303</v>
      </c>
      <c r="B19" s="154"/>
      <c r="C19" s="154"/>
      <c r="D19" s="295">
        <v>-1.906989</v>
      </c>
      <c r="E19" s="237">
        <v>-7.3878719999999998</v>
      </c>
      <c r="F19" s="237">
        <v>-1.463843</v>
      </c>
      <c r="G19" s="237">
        <v>-5.6521970000000001</v>
      </c>
      <c r="H19" s="237">
        <v>-1.330687</v>
      </c>
      <c r="I19" s="134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</row>
    <row r="20" spans="1:90" s="159" customFormat="1" ht="20.100000000000001" customHeight="1" x14ac:dyDescent="0.2">
      <c r="A20" s="196" t="s">
        <v>636</v>
      </c>
      <c r="B20" s="203"/>
      <c r="C20" s="203"/>
      <c r="D20" s="296">
        <v>-1.890989</v>
      </c>
      <c r="E20" s="238">
        <v>-7.2452249999999996</v>
      </c>
      <c r="F20" s="238">
        <v>-1.1120080000000001</v>
      </c>
      <c r="G20" s="238">
        <v>-5.7844090000000001</v>
      </c>
      <c r="H20" s="238">
        <v>-1.2546569999999999</v>
      </c>
      <c r="I20" s="134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</row>
    <row r="21" spans="1:90" s="159" customFormat="1" ht="20.100000000000001" customHeight="1" x14ac:dyDescent="0.2">
      <c r="A21" s="196" t="s">
        <v>325</v>
      </c>
      <c r="B21" s="203"/>
      <c r="C21" s="203"/>
      <c r="D21" s="296">
        <v>0</v>
      </c>
      <c r="E21" s="238">
        <v>-0.13086</v>
      </c>
      <c r="F21" s="238">
        <v>0</v>
      </c>
      <c r="G21" s="238">
        <v>0</v>
      </c>
      <c r="H21" s="238">
        <v>0</v>
      </c>
      <c r="I21" s="134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</row>
    <row r="22" spans="1:90" s="159" customFormat="1" ht="20.100000000000001" customHeight="1" x14ac:dyDescent="0.2">
      <c r="A22" s="196" t="s">
        <v>326</v>
      </c>
      <c r="B22" s="203"/>
      <c r="C22" s="203"/>
      <c r="D22" s="296">
        <v>0</v>
      </c>
      <c r="E22" s="238">
        <v>0</v>
      </c>
      <c r="F22" s="238">
        <v>0</v>
      </c>
      <c r="G22" s="238">
        <v>0</v>
      </c>
      <c r="H22" s="238">
        <v>0</v>
      </c>
      <c r="I22" s="134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</row>
    <row r="23" spans="1:90" s="159" customFormat="1" ht="20.100000000000001" customHeight="1" x14ac:dyDescent="0.2">
      <c r="A23" s="196" t="s">
        <v>637</v>
      </c>
      <c r="B23" s="203"/>
      <c r="C23" s="203"/>
      <c r="D23" s="296">
        <v>-1.6E-2</v>
      </c>
      <c r="E23" s="238">
        <v>-1.1787000000000001E-2</v>
      </c>
      <c r="F23" s="238">
        <v>-0.35183500000000001</v>
      </c>
      <c r="G23" s="238">
        <v>0.132212</v>
      </c>
      <c r="H23" s="238">
        <v>-7.603E-2</v>
      </c>
      <c r="I23" s="134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</row>
    <row r="24" spans="1:90" s="159" customFormat="1" ht="20.100000000000001" customHeight="1" thickBot="1" x14ac:dyDescent="0.25">
      <c r="A24" s="178" t="s">
        <v>638</v>
      </c>
      <c r="B24" s="154"/>
      <c r="C24" s="154"/>
      <c r="D24" s="295">
        <v>0</v>
      </c>
      <c r="E24" s="237">
        <v>0</v>
      </c>
      <c r="F24" s="237">
        <v>0</v>
      </c>
      <c r="G24" s="237">
        <v>0</v>
      </c>
      <c r="H24" s="237">
        <v>0</v>
      </c>
      <c r="I24" s="134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</row>
    <row r="25" spans="1:90" s="162" customFormat="1" ht="24.95" customHeight="1" thickBot="1" x14ac:dyDescent="0.25">
      <c r="A25" s="197" t="s">
        <v>346</v>
      </c>
      <c r="B25" s="198"/>
      <c r="C25" s="154"/>
      <c r="D25" s="297">
        <v>28.277750999999999</v>
      </c>
      <c r="E25" s="239">
        <v>20.009657000000001</v>
      </c>
      <c r="F25" s="239">
        <v>26.088228000000001</v>
      </c>
      <c r="G25" s="239">
        <v>43.187254000000003</v>
      </c>
      <c r="H25" s="239">
        <v>26.046167000000001</v>
      </c>
      <c r="I25" s="160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</row>
    <row r="26" spans="1:90" s="159" customFormat="1" ht="20.100000000000001" customHeight="1" thickBot="1" x14ac:dyDescent="0.25">
      <c r="A26" s="178" t="s">
        <v>639</v>
      </c>
      <c r="B26" s="154"/>
      <c r="C26" s="154"/>
      <c r="D26" s="295">
        <v>-6.2433969999999999</v>
      </c>
      <c r="E26" s="237">
        <v>-4.4514680000000002</v>
      </c>
      <c r="F26" s="237">
        <v>-6.2840600000000002</v>
      </c>
      <c r="G26" s="237">
        <v>-6.4119960000000003</v>
      </c>
      <c r="H26" s="237">
        <v>-6.2109529999999999</v>
      </c>
      <c r="I26" s="134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</row>
    <row r="27" spans="1:90" s="162" customFormat="1" ht="24.95" customHeight="1" thickBot="1" x14ac:dyDescent="0.25">
      <c r="A27" s="204" t="s">
        <v>348</v>
      </c>
      <c r="B27" s="205"/>
      <c r="C27" s="154"/>
      <c r="D27" s="298">
        <v>22.034354</v>
      </c>
      <c r="E27" s="240">
        <v>15.558189</v>
      </c>
      <c r="F27" s="240">
        <v>19.804168000000001</v>
      </c>
      <c r="G27" s="240">
        <v>36.775258000000001</v>
      </c>
      <c r="H27" s="240">
        <v>19.835214000000001</v>
      </c>
      <c r="I27" s="160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</row>
    <row r="28" spans="1:90" s="159" customFormat="1" ht="20.100000000000001" customHeight="1" x14ac:dyDescent="0.2">
      <c r="A28" s="202" t="s">
        <v>640</v>
      </c>
      <c r="B28" s="154"/>
      <c r="C28" s="154"/>
      <c r="D28" s="298">
        <v>0</v>
      </c>
      <c r="E28" s="240">
        <v>0</v>
      </c>
      <c r="F28" s="240">
        <v>0</v>
      </c>
      <c r="G28" s="240">
        <v>0</v>
      </c>
      <c r="H28" s="240">
        <v>0</v>
      </c>
      <c r="I28" s="134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</row>
    <row r="29" spans="1:90" s="159" customFormat="1" ht="20.100000000000001" customHeight="1" x14ac:dyDescent="0.2">
      <c r="A29" s="202" t="s">
        <v>353</v>
      </c>
      <c r="B29" s="154"/>
      <c r="C29" s="154"/>
      <c r="D29" s="295">
        <v>22.034354</v>
      </c>
      <c r="E29" s="237">
        <v>15.558189</v>
      </c>
      <c r="F29" s="237">
        <v>19.804168000000001</v>
      </c>
      <c r="G29" s="237">
        <v>36.775258000000001</v>
      </c>
      <c r="H29" s="237">
        <v>19.835214000000001</v>
      </c>
      <c r="I29" s="134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</row>
    <row r="30" spans="1:90" s="159" customFormat="1" ht="20.100000000000001" customHeight="1" x14ac:dyDescent="0.2">
      <c r="A30" s="248" t="s">
        <v>327</v>
      </c>
      <c r="B30" s="203"/>
      <c r="C30" s="203"/>
      <c r="D30" s="296">
        <v>18.615079000000001</v>
      </c>
      <c r="E30" s="238">
        <v>13.82639</v>
      </c>
      <c r="F30" s="238">
        <v>17.172618</v>
      </c>
      <c r="G30" s="238">
        <v>34.922277000000001</v>
      </c>
      <c r="H30" s="238">
        <v>16.965294</v>
      </c>
      <c r="I30" s="134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</row>
    <row r="31" spans="1:90" s="159" customFormat="1" ht="20.100000000000001" customHeight="1" x14ac:dyDescent="0.2">
      <c r="A31" s="248" t="s">
        <v>328</v>
      </c>
      <c r="B31" s="203"/>
      <c r="C31" s="203"/>
      <c r="D31" s="296">
        <v>3.4192749999999998</v>
      </c>
      <c r="E31" s="238">
        <v>1.7317990000000001</v>
      </c>
      <c r="F31" s="238">
        <v>2.6315499999999998</v>
      </c>
      <c r="G31" s="238">
        <v>1.852981</v>
      </c>
      <c r="H31" s="238">
        <v>2.86992</v>
      </c>
      <c r="I31" s="134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</row>
    <row r="32" spans="1:90" s="159" customFormat="1" ht="20.100000000000001" customHeight="1" thickBot="1" x14ac:dyDescent="0.25">
      <c r="A32" s="180"/>
      <c r="B32" s="180"/>
      <c r="C32" s="154"/>
      <c r="D32" s="299"/>
      <c r="E32" s="241"/>
      <c r="F32" s="241"/>
      <c r="G32" s="241"/>
      <c r="H32" s="241"/>
      <c r="I32" s="134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</row>
    <row r="33" spans="1:90" s="159" customFormat="1" ht="24.95" customHeight="1" x14ac:dyDescent="0.2">
      <c r="A33" s="185" t="s">
        <v>363</v>
      </c>
      <c r="B33" s="163"/>
      <c r="C33" s="163"/>
      <c r="D33" s="300">
        <v>4715.8876890000001</v>
      </c>
      <c r="E33" s="288">
        <v>4635</v>
      </c>
      <c r="F33" s="288">
        <v>4480</v>
      </c>
      <c r="G33" s="288">
        <v>4592</v>
      </c>
      <c r="H33" s="288">
        <v>4522</v>
      </c>
      <c r="I33" s="135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</row>
    <row r="34" spans="1:90" s="159" customFormat="1" ht="24.95" customHeight="1" x14ac:dyDescent="0.35">
      <c r="A34" s="154" t="s">
        <v>362</v>
      </c>
      <c r="B34" s="117"/>
      <c r="C34" s="117"/>
      <c r="D34" s="305">
        <v>22.687076000000001</v>
      </c>
      <c r="E34" s="243">
        <v>23.450709</v>
      </c>
      <c r="F34" s="243">
        <v>24.677544000000001</v>
      </c>
      <c r="G34" s="243">
        <v>22.173817</v>
      </c>
      <c r="H34" s="243">
        <v>20.114322000000001</v>
      </c>
      <c r="I34" s="164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</row>
    <row r="35" spans="1:90" s="101" customFormat="1" ht="24.95" customHeight="1" x14ac:dyDescent="0.35">
      <c r="A35" s="186" t="s">
        <v>330</v>
      </c>
      <c r="B35" s="117"/>
      <c r="C35" s="117"/>
      <c r="D35" s="301">
        <v>513.13939565600003</v>
      </c>
      <c r="E35" s="242">
        <v>498.57055123500004</v>
      </c>
      <c r="F35" s="242">
        <v>483.85378542250004</v>
      </c>
      <c r="G35" s="242">
        <v>492.86903835250001</v>
      </c>
      <c r="H35" s="242">
        <v>483.61833830749998</v>
      </c>
      <c r="I35" s="102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</row>
    <row r="36" spans="1:90" s="101" customFormat="1" ht="24.95" customHeight="1" x14ac:dyDescent="0.35">
      <c r="A36" s="154" t="s">
        <v>349</v>
      </c>
      <c r="B36" s="117"/>
      <c r="C36" s="117"/>
      <c r="D36" s="302">
        <v>0.17</v>
      </c>
      <c r="E36" s="187">
        <v>0.128216</v>
      </c>
      <c r="F36" s="187">
        <v>0.16713800000000001</v>
      </c>
      <c r="G36" s="187">
        <v>0.320913</v>
      </c>
      <c r="H36" s="187">
        <v>0.179726</v>
      </c>
      <c r="I36" s="102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</row>
    <row r="37" spans="1:90" s="101" customFormat="1" ht="24.95" customHeight="1" x14ac:dyDescent="0.35">
      <c r="A37" s="154" t="s">
        <v>350</v>
      </c>
      <c r="B37" s="117"/>
      <c r="C37" s="117"/>
      <c r="D37" s="302">
        <v>0.63994399999999996</v>
      </c>
      <c r="E37" s="187">
        <v>0.664883</v>
      </c>
      <c r="F37" s="187">
        <v>0.647536</v>
      </c>
      <c r="G37" s="187">
        <v>0.46337699999999998</v>
      </c>
      <c r="H37" s="187">
        <v>0.66517000000000004</v>
      </c>
      <c r="I37" s="102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</row>
    <row r="38" spans="1:90" s="101" customFormat="1" ht="24.95" customHeight="1" x14ac:dyDescent="0.35">
      <c r="A38" s="154" t="s">
        <v>351</v>
      </c>
      <c r="B38" s="117"/>
      <c r="C38" s="117"/>
      <c r="D38" s="302">
        <v>0.72825200000000001</v>
      </c>
      <c r="E38" s="187">
        <v>0.93958699999999995</v>
      </c>
      <c r="F38" s="187">
        <v>0.87327100000000002</v>
      </c>
      <c r="G38" s="187">
        <v>0.88705999999999996</v>
      </c>
      <c r="H38" s="187">
        <v>0.85493399999999997</v>
      </c>
      <c r="I38" s="102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</row>
    <row r="39" spans="1:90" s="101" customFormat="1" ht="24.95" customHeight="1" thickBot="1" x14ac:dyDescent="0.4">
      <c r="A39" s="188"/>
      <c r="B39" s="189"/>
      <c r="C39" s="117"/>
      <c r="D39" s="303"/>
      <c r="E39" s="190"/>
      <c r="F39" s="190"/>
      <c r="G39" s="190"/>
      <c r="H39" s="190"/>
      <c r="I39" s="102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</row>
    <row r="40" spans="1:90" s="101" customFormat="1" x14ac:dyDescent="0.25">
      <c r="A40" s="104"/>
      <c r="B40" s="104"/>
      <c r="C40" s="117"/>
      <c r="D40" s="102"/>
      <c r="E40" s="102"/>
      <c r="F40" s="102"/>
      <c r="G40" s="102"/>
      <c r="H40" s="102"/>
      <c r="I40" s="102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</row>
    <row r="41" spans="1:90" s="101" customFormat="1" x14ac:dyDescent="0.25">
      <c r="A41" s="104"/>
      <c r="B41" s="104"/>
      <c r="C41" s="117"/>
      <c r="D41" s="102"/>
      <c r="E41" s="102"/>
      <c r="F41" s="102"/>
      <c r="G41" s="102"/>
      <c r="H41" s="102"/>
      <c r="I41" s="102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</row>
    <row r="42" spans="1:90" s="101" customFormat="1" x14ac:dyDescent="0.25">
      <c r="A42" s="104"/>
      <c r="B42" s="104"/>
      <c r="C42" s="117"/>
      <c r="D42" s="102"/>
      <c r="E42" s="102"/>
      <c r="F42" s="102"/>
      <c r="G42" s="102"/>
      <c r="H42" s="102"/>
      <c r="I42" s="102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</row>
    <row r="43" spans="1:90" s="101" customFormat="1" x14ac:dyDescent="0.25">
      <c r="A43" s="104"/>
      <c r="B43" s="104"/>
      <c r="C43" s="117"/>
      <c r="D43" s="102"/>
      <c r="E43" s="102"/>
      <c r="F43" s="102"/>
      <c r="G43" s="102"/>
      <c r="H43" s="102"/>
      <c r="I43" s="102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</row>
    <row r="44" spans="1:90" s="101" customFormat="1" x14ac:dyDescent="0.25">
      <c r="A44" s="104"/>
      <c r="B44" s="104"/>
      <c r="C44" s="117"/>
      <c r="D44" s="102"/>
      <c r="E44" s="102"/>
      <c r="F44" s="102"/>
      <c r="G44" s="102"/>
      <c r="H44" s="102"/>
      <c r="I44" s="102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</row>
    <row r="45" spans="1:90" s="101" customFormat="1" x14ac:dyDescent="0.25">
      <c r="A45" s="104"/>
      <c r="B45" s="104"/>
      <c r="C45" s="117"/>
      <c r="D45" s="102"/>
      <c r="E45" s="102"/>
      <c r="F45" s="102"/>
      <c r="G45" s="102"/>
      <c r="H45" s="102"/>
      <c r="I45" s="102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</row>
    <row r="46" spans="1:90" s="101" customFormat="1" x14ac:dyDescent="0.25">
      <c r="A46" s="104"/>
      <c r="B46" s="104"/>
      <c r="C46" s="117"/>
      <c r="D46" s="102"/>
      <c r="E46" s="102"/>
      <c r="F46" s="102"/>
      <c r="G46" s="102"/>
      <c r="H46" s="102"/>
      <c r="I46" s="102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</row>
    <row r="47" spans="1:90" s="101" customFormat="1" x14ac:dyDescent="0.25">
      <c r="A47" s="104"/>
      <c r="B47" s="104"/>
      <c r="C47" s="117"/>
      <c r="D47" s="102"/>
      <c r="E47" s="102"/>
      <c r="F47" s="102"/>
      <c r="G47" s="102"/>
      <c r="H47" s="102"/>
      <c r="I47" s="102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</row>
    <row r="48" spans="1:90" s="101" customFormat="1" x14ac:dyDescent="0.25">
      <c r="A48" s="104"/>
      <c r="B48" s="104"/>
      <c r="C48" s="117"/>
      <c r="D48" s="102"/>
      <c r="E48" s="102"/>
      <c r="F48" s="102"/>
      <c r="G48" s="102"/>
      <c r="H48" s="102"/>
      <c r="I48" s="102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</row>
    <row r="49" spans="1:90" s="101" customFormat="1" x14ac:dyDescent="0.25">
      <c r="A49" s="104"/>
      <c r="B49" s="104"/>
      <c r="C49" s="117"/>
      <c r="D49" s="102"/>
      <c r="E49" s="102"/>
      <c r="F49" s="102"/>
      <c r="G49" s="102"/>
      <c r="H49" s="102"/>
      <c r="I49" s="102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</row>
    <row r="50" spans="1:90" s="101" customFormat="1" x14ac:dyDescent="0.25">
      <c r="A50" s="104"/>
      <c r="B50" s="104"/>
      <c r="C50" s="117"/>
      <c r="D50" s="102"/>
      <c r="E50" s="102"/>
      <c r="F50" s="102"/>
      <c r="G50" s="102"/>
      <c r="H50" s="102"/>
      <c r="I50" s="102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</row>
    <row r="51" spans="1:90" s="101" customFormat="1" x14ac:dyDescent="0.25">
      <c r="A51" s="104"/>
      <c r="B51" s="104"/>
      <c r="C51" s="117"/>
      <c r="D51" s="102"/>
      <c r="E51" s="102"/>
      <c r="F51" s="102"/>
      <c r="G51" s="102"/>
      <c r="H51" s="102"/>
      <c r="I51" s="102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</row>
    <row r="52" spans="1:90" s="101" customFormat="1" x14ac:dyDescent="0.25">
      <c r="A52" s="104"/>
      <c r="B52" s="104"/>
      <c r="C52" s="117"/>
      <c r="D52" s="102"/>
      <c r="E52" s="102"/>
      <c r="F52" s="102"/>
      <c r="G52" s="102"/>
      <c r="H52" s="102"/>
      <c r="I52" s="102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</row>
    <row r="53" spans="1:90" s="101" customFormat="1" x14ac:dyDescent="0.25">
      <c r="A53" s="104"/>
      <c r="B53" s="104"/>
      <c r="C53" s="117"/>
      <c r="D53" s="102"/>
      <c r="E53" s="102"/>
      <c r="F53" s="102"/>
      <c r="G53" s="102"/>
      <c r="H53" s="102"/>
      <c r="I53" s="102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</row>
    <row r="54" spans="1:90" s="101" customFormat="1" x14ac:dyDescent="0.25">
      <c r="A54" s="104"/>
      <c r="B54" s="104"/>
      <c r="C54" s="117"/>
      <c r="D54" s="102"/>
      <c r="E54" s="102"/>
      <c r="F54" s="102"/>
      <c r="G54" s="102"/>
      <c r="H54" s="102"/>
      <c r="I54" s="102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</row>
    <row r="55" spans="1:90" s="101" customFormat="1" x14ac:dyDescent="0.25">
      <c r="A55" s="104"/>
      <c r="B55" s="104"/>
      <c r="C55" s="117"/>
      <c r="D55" s="102"/>
      <c r="E55" s="102"/>
      <c r="F55" s="102"/>
      <c r="G55" s="102"/>
      <c r="H55" s="102"/>
      <c r="I55" s="102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</row>
    <row r="56" spans="1:90" s="101" customFormat="1" x14ac:dyDescent="0.25">
      <c r="A56" s="104"/>
      <c r="B56" s="104"/>
      <c r="C56" s="117"/>
      <c r="D56" s="102"/>
      <c r="E56" s="102"/>
      <c r="F56" s="102"/>
      <c r="G56" s="102"/>
      <c r="H56" s="102"/>
      <c r="I56" s="102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</row>
    <row r="57" spans="1:90" s="101" customFormat="1" x14ac:dyDescent="0.25">
      <c r="A57" s="104"/>
      <c r="B57" s="104"/>
      <c r="C57" s="117"/>
      <c r="D57" s="102"/>
      <c r="E57" s="102"/>
      <c r="F57" s="102"/>
      <c r="G57" s="102"/>
      <c r="H57" s="102"/>
      <c r="I57" s="102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</row>
    <row r="58" spans="1:90" s="101" customFormat="1" x14ac:dyDescent="0.25">
      <c r="A58" s="104"/>
      <c r="B58" s="104"/>
      <c r="C58" s="117"/>
      <c r="D58" s="102"/>
      <c r="E58" s="102"/>
      <c r="F58" s="102"/>
      <c r="G58" s="102"/>
      <c r="H58" s="102"/>
      <c r="I58" s="102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</row>
    <row r="59" spans="1:90" s="101" customFormat="1" x14ac:dyDescent="0.25">
      <c r="A59" s="104"/>
      <c r="B59" s="104"/>
      <c r="C59" s="117"/>
      <c r="D59" s="102"/>
      <c r="E59" s="102"/>
      <c r="F59" s="102"/>
      <c r="G59" s="102"/>
      <c r="H59" s="102"/>
      <c r="I59" s="102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</row>
    <row r="60" spans="1:90" s="101" customFormat="1" x14ac:dyDescent="0.25">
      <c r="A60" s="104"/>
      <c r="B60" s="104"/>
      <c r="C60" s="117"/>
      <c r="D60" s="102"/>
      <c r="E60" s="102"/>
      <c r="F60" s="102"/>
      <c r="G60" s="102"/>
      <c r="H60" s="102"/>
      <c r="I60" s="102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</row>
    <row r="61" spans="1:90" s="101" customFormat="1" x14ac:dyDescent="0.25">
      <c r="A61" s="104"/>
      <c r="B61" s="104"/>
      <c r="C61" s="117"/>
      <c r="D61" s="102"/>
      <c r="E61" s="102"/>
      <c r="F61" s="102"/>
      <c r="G61" s="102"/>
      <c r="H61" s="102"/>
      <c r="I61" s="102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</row>
    <row r="62" spans="1:90" s="101" customFormat="1" x14ac:dyDescent="0.25">
      <c r="A62" s="104"/>
      <c r="B62" s="104"/>
      <c r="C62" s="117"/>
      <c r="D62" s="102"/>
      <c r="E62" s="102"/>
      <c r="F62" s="102"/>
      <c r="G62" s="102"/>
      <c r="H62" s="102"/>
      <c r="I62" s="102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</row>
    <row r="63" spans="1:90" s="101" customFormat="1" x14ac:dyDescent="0.25">
      <c r="A63" s="104"/>
      <c r="B63" s="104"/>
      <c r="C63" s="117"/>
      <c r="D63" s="102"/>
      <c r="E63" s="102"/>
      <c r="F63" s="102"/>
      <c r="G63" s="102"/>
      <c r="H63" s="102"/>
      <c r="I63" s="102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</row>
    <row r="64" spans="1:90" s="101" customFormat="1" x14ac:dyDescent="0.25">
      <c r="A64" s="104"/>
      <c r="B64" s="104"/>
      <c r="C64" s="117"/>
      <c r="D64" s="102"/>
      <c r="E64" s="102"/>
      <c r="F64" s="102"/>
      <c r="G64" s="102"/>
      <c r="H64" s="102"/>
      <c r="I64" s="102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</row>
    <row r="65" spans="1:90" s="101" customFormat="1" x14ac:dyDescent="0.25">
      <c r="A65" s="104"/>
      <c r="B65" s="104"/>
      <c r="C65" s="117"/>
      <c r="D65" s="102"/>
      <c r="E65" s="102"/>
      <c r="F65" s="102"/>
      <c r="G65" s="102"/>
      <c r="H65" s="102"/>
      <c r="I65" s="102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</row>
    <row r="66" spans="1:90" s="101" customFormat="1" x14ac:dyDescent="0.25">
      <c r="A66" s="104"/>
      <c r="B66" s="104"/>
      <c r="C66" s="117"/>
      <c r="D66" s="102"/>
      <c r="E66" s="102"/>
      <c r="F66" s="102"/>
      <c r="G66" s="102"/>
      <c r="H66" s="102"/>
      <c r="I66" s="102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</row>
    <row r="67" spans="1:90" s="101" customFormat="1" x14ac:dyDescent="0.25">
      <c r="A67" s="104"/>
      <c r="B67" s="104"/>
      <c r="C67" s="117"/>
      <c r="D67" s="102"/>
      <c r="E67" s="102"/>
      <c r="F67" s="102"/>
      <c r="G67" s="102"/>
      <c r="H67" s="102"/>
      <c r="I67" s="102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</row>
    <row r="68" spans="1:90" s="101" customFormat="1" x14ac:dyDescent="0.25">
      <c r="A68" s="104"/>
      <c r="B68" s="104"/>
      <c r="C68" s="117"/>
      <c r="D68" s="102"/>
      <c r="E68" s="102"/>
      <c r="F68" s="102"/>
      <c r="G68" s="102"/>
      <c r="H68" s="102"/>
      <c r="I68" s="102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</row>
    <row r="69" spans="1:90" s="101" customFormat="1" x14ac:dyDescent="0.25">
      <c r="A69" s="104"/>
      <c r="B69" s="104"/>
      <c r="C69" s="117"/>
      <c r="D69" s="102"/>
      <c r="E69" s="102"/>
      <c r="F69" s="102"/>
      <c r="G69" s="102"/>
      <c r="H69" s="102"/>
      <c r="I69" s="102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</row>
    <row r="70" spans="1:90" s="101" customFormat="1" x14ac:dyDescent="0.25">
      <c r="A70" s="104"/>
      <c r="B70" s="104"/>
      <c r="C70" s="117"/>
      <c r="D70" s="102"/>
      <c r="E70" s="102"/>
      <c r="F70" s="102"/>
      <c r="G70" s="102"/>
      <c r="H70" s="102"/>
      <c r="I70" s="102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</row>
    <row r="71" spans="1:90" s="101" customFormat="1" x14ac:dyDescent="0.25">
      <c r="A71" s="104"/>
      <c r="B71" s="104"/>
      <c r="C71" s="117"/>
      <c r="D71" s="102"/>
      <c r="E71" s="102"/>
      <c r="F71" s="102"/>
      <c r="G71" s="102"/>
      <c r="H71" s="102"/>
      <c r="I71" s="102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</row>
    <row r="72" spans="1:90" s="101" customFormat="1" x14ac:dyDescent="0.25">
      <c r="A72" s="104"/>
      <c r="B72" s="104"/>
      <c r="C72" s="117"/>
      <c r="D72" s="102"/>
      <c r="E72" s="102"/>
      <c r="F72" s="102"/>
      <c r="G72" s="102"/>
      <c r="H72" s="102"/>
      <c r="I72" s="102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</row>
    <row r="73" spans="1:90" s="101" customFormat="1" x14ac:dyDescent="0.25">
      <c r="A73" s="104"/>
      <c r="B73" s="104"/>
      <c r="C73" s="117"/>
      <c r="D73" s="102"/>
      <c r="E73" s="102"/>
      <c r="F73" s="102"/>
      <c r="G73" s="102"/>
      <c r="H73" s="102"/>
      <c r="I73" s="102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</row>
    <row r="74" spans="1:90" s="101" customFormat="1" x14ac:dyDescent="0.25">
      <c r="A74" s="104"/>
      <c r="B74" s="104"/>
      <c r="C74" s="117"/>
      <c r="D74" s="102"/>
      <c r="E74" s="102"/>
      <c r="F74" s="102"/>
      <c r="G74" s="102"/>
      <c r="H74" s="102"/>
      <c r="I74" s="102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</row>
    <row r="75" spans="1:90" s="101" customFormat="1" x14ac:dyDescent="0.25">
      <c r="A75" s="104"/>
      <c r="B75" s="104"/>
      <c r="C75" s="117"/>
      <c r="D75" s="102"/>
      <c r="E75" s="102"/>
      <c r="F75" s="102"/>
      <c r="G75" s="102"/>
      <c r="H75" s="102"/>
      <c r="I75" s="102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</row>
    <row r="76" spans="1:90" s="101" customFormat="1" x14ac:dyDescent="0.25">
      <c r="A76" s="104"/>
      <c r="B76" s="104"/>
      <c r="C76" s="117"/>
      <c r="D76" s="102"/>
      <c r="E76" s="102"/>
      <c r="F76" s="102"/>
      <c r="G76" s="102"/>
      <c r="H76" s="102"/>
      <c r="I76" s="102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</row>
    <row r="77" spans="1:90" s="101" customFormat="1" x14ac:dyDescent="0.25">
      <c r="A77" s="104"/>
      <c r="B77" s="104"/>
      <c r="C77" s="117"/>
      <c r="D77" s="102"/>
      <c r="E77" s="102"/>
      <c r="F77" s="102"/>
      <c r="G77" s="102"/>
      <c r="H77" s="102"/>
      <c r="I77" s="102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</row>
    <row r="78" spans="1:90" s="101" customFormat="1" x14ac:dyDescent="0.25">
      <c r="A78" s="104"/>
      <c r="B78" s="104"/>
      <c r="C78" s="117"/>
      <c r="D78" s="102"/>
      <c r="E78" s="102"/>
      <c r="F78" s="102"/>
      <c r="G78" s="102"/>
      <c r="H78" s="102"/>
      <c r="I78" s="102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</row>
    <row r="79" spans="1:90" s="101" customFormat="1" x14ac:dyDescent="0.25">
      <c r="A79" s="104"/>
      <c r="B79" s="104"/>
      <c r="C79" s="117"/>
      <c r="D79" s="102"/>
      <c r="E79" s="102"/>
      <c r="F79" s="102"/>
      <c r="G79" s="102"/>
      <c r="H79" s="102"/>
      <c r="I79" s="102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</row>
    <row r="80" spans="1:90" s="101" customFormat="1" x14ac:dyDescent="0.25">
      <c r="A80" s="104"/>
      <c r="B80" s="104"/>
      <c r="C80" s="117"/>
      <c r="D80" s="102"/>
      <c r="E80" s="102"/>
      <c r="F80" s="102"/>
      <c r="G80" s="102"/>
      <c r="H80" s="102"/>
      <c r="I80" s="102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</row>
    <row r="81" spans="1:90" s="101" customFormat="1" x14ac:dyDescent="0.25">
      <c r="A81" s="104"/>
      <c r="B81" s="104"/>
      <c r="C81" s="117"/>
      <c r="D81" s="102"/>
      <c r="E81" s="102"/>
      <c r="F81" s="102"/>
      <c r="G81" s="102"/>
      <c r="H81" s="102"/>
      <c r="I81" s="102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</row>
    <row r="82" spans="1:90" s="101" customFormat="1" x14ac:dyDescent="0.25">
      <c r="A82" s="104"/>
      <c r="B82" s="104"/>
      <c r="C82" s="117"/>
      <c r="D82" s="102"/>
      <c r="E82" s="102"/>
      <c r="F82" s="102"/>
      <c r="G82" s="102"/>
      <c r="H82" s="102"/>
      <c r="I82" s="102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</row>
    <row r="83" spans="1:90" s="101" customFormat="1" x14ac:dyDescent="0.25">
      <c r="A83" s="104"/>
      <c r="B83" s="104"/>
      <c r="C83" s="117"/>
      <c r="D83" s="102"/>
      <c r="E83" s="102"/>
      <c r="F83" s="102"/>
      <c r="G83" s="102"/>
      <c r="H83" s="102"/>
      <c r="I83" s="102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</row>
    <row r="84" spans="1:90" s="101" customFormat="1" x14ac:dyDescent="0.25">
      <c r="A84" s="104"/>
      <c r="B84" s="104"/>
      <c r="C84" s="117"/>
      <c r="D84" s="102"/>
      <c r="E84" s="102"/>
      <c r="F84" s="102"/>
      <c r="G84" s="102"/>
      <c r="H84" s="102"/>
      <c r="I84" s="102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</row>
    <row r="85" spans="1:90" s="101" customFormat="1" x14ac:dyDescent="0.25">
      <c r="A85" s="104"/>
      <c r="B85" s="104"/>
      <c r="C85" s="117"/>
      <c r="D85" s="102"/>
      <c r="E85" s="102"/>
      <c r="F85" s="102"/>
      <c r="G85" s="102"/>
      <c r="H85" s="102"/>
      <c r="I85" s="102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</row>
    <row r="86" spans="1:90" s="101" customFormat="1" x14ac:dyDescent="0.25">
      <c r="A86" s="104"/>
      <c r="B86" s="104"/>
      <c r="C86" s="117"/>
      <c r="D86" s="102"/>
      <c r="E86" s="102"/>
      <c r="F86" s="102"/>
      <c r="G86" s="102"/>
      <c r="H86" s="102"/>
      <c r="I86" s="102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</row>
    <row r="87" spans="1:90" s="101" customFormat="1" x14ac:dyDescent="0.25">
      <c r="A87" s="104"/>
      <c r="B87" s="104"/>
      <c r="C87" s="117"/>
      <c r="D87" s="102"/>
      <c r="E87" s="102"/>
      <c r="F87" s="102"/>
      <c r="G87" s="102"/>
      <c r="H87" s="102"/>
      <c r="I87" s="102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</row>
    <row r="88" spans="1:90" s="101" customFormat="1" x14ac:dyDescent="0.25">
      <c r="A88" s="104"/>
      <c r="B88" s="104"/>
      <c r="C88" s="117"/>
      <c r="D88" s="102"/>
      <c r="E88" s="102"/>
      <c r="F88" s="102"/>
      <c r="G88" s="102"/>
      <c r="H88" s="102"/>
      <c r="I88" s="102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</row>
    <row r="89" spans="1:90" s="101" customFormat="1" x14ac:dyDescent="0.25">
      <c r="A89" s="104"/>
      <c r="B89" s="104"/>
      <c r="C89" s="117"/>
      <c r="D89" s="102"/>
      <c r="E89" s="102"/>
      <c r="F89" s="102"/>
      <c r="G89" s="102"/>
      <c r="H89" s="102"/>
      <c r="I89" s="102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</row>
    <row r="90" spans="1:90" s="101" customFormat="1" x14ac:dyDescent="0.25">
      <c r="A90" s="104"/>
      <c r="B90" s="104"/>
      <c r="C90" s="117"/>
      <c r="D90" s="102"/>
      <c r="E90" s="102"/>
      <c r="F90" s="102"/>
      <c r="G90" s="102"/>
      <c r="H90" s="102"/>
      <c r="I90" s="102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</row>
    <row r="91" spans="1:90" s="101" customFormat="1" x14ac:dyDescent="0.25">
      <c r="A91" s="104"/>
      <c r="B91" s="104"/>
      <c r="C91" s="117"/>
      <c r="D91" s="102"/>
      <c r="E91" s="102"/>
      <c r="F91" s="102"/>
      <c r="G91" s="102"/>
      <c r="H91" s="102"/>
      <c r="I91" s="102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</row>
    <row r="92" spans="1:90" s="101" customFormat="1" x14ac:dyDescent="0.25">
      <c r="A92" s="104"/>
      <c r="B92" s="104"/>
      <c r="C92" s="117"/>
      <c r="D92" s="102"/>
      <c r="E92" s="102"/>
      <c r="F92" s="102"/>
      <c r="G92" s="102"/>
      <c r="H92" s="102"/>
      <c r="I92" s="102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</row>
    <row r="93" spans="1:90" s="101" customFormat="1" x14ac:dyDescent="0.25">
      <c r="A93" s="104"/>
      <c r="B93" s="104"/>
      <c r="C93" s="117"/>
      <c r="D93" s="102"/>
      <c r="E93" s="102"/>
      <c r="F93" s="102"/>
      <c r="G93" s="102"/>
      <c r="H93" s="102"/>
      <c r="I93" s="102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</row>
    <row r="94" spans="1:90" s="101" customFormat="1" x14ac:dyDescent="0.25">
      <c r="A94" s="104"/>
      <c r="B94" s="104"/>
      <c r="C94" s="117"/>
      <c r="D94" s="102"/>
      <c r="E94" s="102"/>
      <c r="F94" s="102"/>
      <c r="G94" s="102"/>
      <c r="H94" s="102"/>
      <c r="I94" s="102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</row>
    <row r="95" spans="1:90" s="101" customFormat="1" x14ac:dyDescent="0.25">
      <c r="A95" s="104"/>
      <c r="B95" s="104"/>
      <c r="C95" s="117"/>
      <c r="D95" s="102"/>
      <c r="E95" s="102"/>
      <c r="F95" s="102"/>
      <c r="G95" s="102"/>
      <c r="H95" s="102"/>
      <c r="I95" s="102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</row>
    <row r="96" spans="1:90" s="101" customFormat="1" x14ac:dyDescent="0.25">
      <c r="A96" s="104"/>
      <c r="B96" s="104"/>
      <c r="C96" s="117"/>
      <c r="D96" s="102"/>
      <c r="E96" s="102"/>
      <c r="F96" s="102"/>
      <c r="G96" s="102"/>
      <c r="H96" s="102"/>
      <c r="I96" s="102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</row>
    <row r="97" spans="1:90" s="101" customFormat="1" x14ac:dyDescent="0.25">
      <c r="A97" s="104"/>
      <c r="B97" s="104"/>
      <c r="C97" s="117"/>
      <c r="D97" s="102"/>
      <c r="E97" s="102"/>
      <c r="F97" s="102"/>
      <c r="G97" s="102"/>
      <c r="H97" s="102"/>
      <c r="I97" s="102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</row>
    <row r="98" spans="1:90" s="101" customFormat="1" x14ac:dyDescent="0.25">
      <c r="A98" s="104"/>
      <c r="B98" s="104"/>
      <c r="C98" s="117"/>
      <c r="D98" s="102"/>
      <c r="E98" s="102"/>
      <c r="F98" s="102"/>
      <c r="G98" s="102"/>
      <c r="H98" s="102"/>
      <c r="I98" s="102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</row>
    <row r="99" spans="1:90" s="101" customFormat="1" x14ac:dyDescent="0.25">
      <c r="A99" s="104"/>
      <c r="B99" s="104"/>
      <c r="C99" s="117"/>
      <c r="D99" s="102"/>
      <c r="E99" s="102"/>
      <c r="F99" s="102"/>
      <c r="G99" s="102"/>
      <c r="H99" s="102"/>
      <c r="I99" s="102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</row>
    <row r="100" spans="1:90" s="101" customFormat="1" x14ac:dyDescent="0.25">
      <c r="A100" s="104"/>
      <c r="B100" s="104"/>
      <c r="C100" s="117"/>
      <c r="D100" s="102"/>
      <c r="E100" s="102"/>
      <c r="F100" s="102"/>
      <c r="G100" s="102"/>
      <c r="H100" s="102"/>
      <c r="I100" s="102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</row>
    <row r="101" spans="1:90" s="101" customFormat="1" x14ac:dyDescent="0.25">
      <c r="A101" s="104"/>
      <c r="B101" s="104"/>
      <c r="C101" s="117"/>
      <c r="D101" s="102"/>
      <c r="E101" s="102"/>
      <c r="F101" s="102"/>
      <c r="G101" s="102"/>
      <c r="H101" s="102"/>
      <c r="I101" s="102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</row>
    <row r="102" spans="1:90" s="101" customFormat="1" x14ac:dyDescent="0.25">
      <c r="A102" s="104"/>
      <c r="B102" s="104"/>
      <c r="C102" s="117"/>
      <c r="D102" s="102"/>
      <c r="E102" s="102"/>
      <c r="F102" s="102"/>
      <c r="G102" s="102"/>
      <c r="H102" s="102"/>
      <c r="I102" s="102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</row>
    <row r="103" spans="1:90" s="101" customFormat="1" x14ac:dyDescent="0.25">
      <c r="A103" s="104"/>
      <c r="B103" s="104"/>
      <c r="C103" s="117"/>
      <c r="D103" s="102"/>
      <c r="E103" s="102"/>
      <c r="F103" s="102"/>
      <c r="G103" s="102"/>
      <c r="H103" s="102"/>
      <c r="I103" s="102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</row>
    <row r="104" spans="1:90" s="101" customFormat="1" x14ac:dyDescent="0.25">
      <c r="A104" s="104"/>
      <c r="B104" s="104"/>
      <c r="C104" s="117"/>
      <c r="D104" s="102"/>
      <c r="E104" s="102"/>
      <c r="F104" s="102"/>
      <c r="G104" s="102"/>
      <c r="H104" s="102"/>
      <c r="I104" s="102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</row>
    <row r="105" spans="1:90" s="101" customFormat="1" x14ac:dyDescent="0.25">
      <c r="A105" s="104"/>
      <c r="B105" s="104"/>
      <c r="C105" s="117"/>
      <c r="D105" s="102"/>
      <c r="E105" s="102"/>
      <c r="F105" s="102"/>
      <c r="G105" s="102"/>
      <c r="H105" s="102"/>
      <c r="I105" s="102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</row>
    <row r="106" spans="1:90" s="101" customFormat="1" x14ac:dyDescent="0.25">
      <c r="A106" s="104"/>
      <c r="B106" s="104"/>
      <c r="C106" s="117"/>
      <c r="D106" s="102"/>
      <c r="E106" s="102"/>
      <c r="F106" s="102"/>
      <c r="G106" s="102"/>
      <c r="H106" s="102"/>
      <c r="I106" s="102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</row>
    <row r="107" spans="1:90" s="101" customFormat="1" x14ac:dyDescent="0.25">
      <c r="A107" s="104"/>
      <c r="B107" s="104"/>
      <c r="C107" s="117"/>
      <c r="D107" s="102"/>
      <c r="E107" s="102"/>
      <c r="F107" s="102"/>
      <c r="G107" s="102"/>
      <c r="H107" s="102"/>
      <c r="I107" s="102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</row>
    <row r="108" spans="1:90" s="101" customFormat="1" x14ac:dyDescent="0.25">
      <c r="A108" s="104"/>
      <c r="B108" s="104"/>
      <c r="C108" s="117"/>
      <c r="D108" s="102"/>
      <c r="E108" s="102"/>
      <c r="F108" s="102"/>
      <c r="G108" s="102"/>
      <c r="H108" s="102"/>
      <c r="I108" s="102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</row>
    <row r="109" spans="1:90" s="101" customFormat="1" x14ac:dyDescent="0.25">
      <c r="A109" s="104"/>
      <c r="B109" s="104"/>
      <c r="C109" s="117"/>
      <c r="D109" s="102"/>
      <c r="E109" s="102"/>
      <c r="F109" s="102"/>
      <c r="G109" s="102"/>
      <c r="H109" s="102"/>
      <c r="I109" s="102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</row>
    <row r="110" spans="1:90" s="101" customFormat="1" x14ac:dyDescent="0.25">
      <c r="A110" s="104"/>
      <c r="B110" s="104"/>
      <c r="C110" s="117"/>
      <c r="D110" s="102"/>
      <c r="E110" s="102"/>
      <c r="F110" s="102"/>
      <c r="G110" s="102"/>
      <c r="H110" s="102"/>
      <c r="I110" s="102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</row>
    <row r="111" spans="1:90" s="101" customFormat="1" x14ac:dyDescent="0.25">
      <c r="A111" s="104"/>
      <c r="B111" s="104"/>
      <c r="C111" s="117"/>
      <c r="D111" s="102"/>
      <c r="E111" s="102"/>
      <c r="F111" s="102"/>
      <c r="G111" s="102"/>
      <c r="H111" s="102"/>
      <c r="I111" s="102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/>
      <c r="CG111" s="123"/>
      <c r="CH111" s="123"/>
      <c r="CI111" s="123"/>
      <c r="CJ111" s="123"/>
      <c r="CK111" s="123"/>
      <c r="CL111" s="123"/>
    </row>
    <row r="112" spans="1:90" s="101" customFormat="1" x14ac:dyDescent="0.25">
      <c r="A112" s="104"/>
      <c r="B112" s="104"/>
      <c r="C112" s="117"/>
      <c r="D112" s="102"/>
      <c r="E112" s="102"/>
      <c r="F112" s="102"/>
      <c r="G112" s="102"/>
      <c r="H112" s="102"/>
      <c r="I112" s="102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  <c r="BS112" s="123"/>
      <c r="BT112" s="123"/>
      <c r="BU112" s="123"/>
      <c r="BV112" s="123"/>
      <c r="BW112" s="123"/>
      <c r="BX112" s="123"/>
      <c r="BY112" s="123"/>
      <c r="BZ112" s="123"/>
      <c r="CA112" s="123"/>
      <c r="CB112" s="123"/>
      <c r="CC112" s="123"/>
      <c r="CD112" s="123"/>
      <c r="CE112" s="123"/>
      <c r="CF112" s="123"/>
      <c r="CG112" s="123"/>
      <c r="CH112" s="123"/>
      <c r="CI112" s="123"/>
      <c r="CJ112" s="123"/>
      <c r="CK112" s="123"/>
      <c r="CL112" s="123"/>
    </row>
    <row r="113" spans="1:90" s="101" customFormat="1" x14ac:dyDescent="0.25">
      <c r="A113" s="104"/>
      <c r="B113" s="104"/>
      <c r="C113" s="117"/>
      <c r="D113" s="102"/>
      <c r="E113" s="102"/>
      <c r="F113" s="102"/>
      <c r="G113" s="102"/>
      <c r="H113" s="102"/>
      <c r="I113" s="102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CK113" s="123"/>
      <c r="CL113" s="123"/>
    </row>
    <row r="114" spans="1:90" s="101" customFormat="1" x14ac:dyDescent="0.25">
      <c r="A114" s="104"/>
      <c r="B114" s="104"/>
      <c r="C114" s="117"/>
      <c r="D114" s="102"/>
      <c r="E114" s="102"/>
      <c r="F114" s="102"/>
      <c r="G114" s="102"/>
      <c r="H114" s="102"/>
      <c r="I114" s="102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</row>
    <row r="115" spans="1:90" s="101" customFormat="1" x14ac:dyDescent="0.25">
      <c r="A115" s="104"/>
      <c r="B115" s="104"/>
      <c r="C115" s="117"/>
      <c r="D115" s="102"/>
      <c r="E115" s="102"/>
      <c r="F115" s="102"/>
      <c r="G115" s="102"/>
      <c r="H115" s="102"/>
      <c r="I115" s="102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/>
      <c r="CG115" s="123"/>
      <c r="CH115" s="123"/>
      <c r="CI115" s="123"/>
      <c r="CJ115" s="123"/>
      <c r="CK115" s="123"/>
      <c r="CL115" s="123"/>
    </row>
    <row r="116" spans="1:90" s="101" customFormat="1" x14ac:dyDescent="0.25">
      <c r="A116" s="104"/>
      <c r="B116" s="104"/>
      <c r="C116" s="117"/>
      <c r="D116" s="102"/>
      <c r="E116" s="102"/>
      <c r="F116" s="102"/>
      <c r="G116" s="102"/>
      <c r="H116" s="102"/>
      <c r="I116" s="102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</row>
    <row r="117" spans="1:90" s="101" customFormat="1" x14ac:dyDescent="0.25">
      <c r="A117" s="104"/>
      <c r="B117" s="104"/>
      <c r="C117" s="117"/>
      <c r="D117" s="102"/>
      <c r="E117" s="102"/>
      <c r="F117" s="102"/>
      <c r="G117" s="102"/>
      <c r="H117" s="102"/>
      <c r="I117" s="102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/>
      <c r="CG117" s="123"/>
      <c r="CH117" s="123"/>
      <c r="CI117" s="123"/>
      <c r="CJ117" s="123"/>
      <c r="CK117" s="123"/>
      <c r="CL117" s="123"/>
    </row>
    <row r="118" spans="1:90" s="101" customFormat="1" x14ac:dyDescent="0.25">
      <c r="A118" s="104"/>
      <c r="B118" s="104"/>
      <c r="C118" s="117"/>
      <c r="D118" s="102"/>
      <c r="E118" s="102"/>
      <c r="F118" s="102"/>
      <c r="G118" s="102"/>
      <c r="H118" s="102"/>
      <c r="I118" s="102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</row>
    <row r="119" spans="1:90" s="101" customFormat="1" x14ac:dyDescent="0.25">
      <c r="A119" s="104"/>
      <c r="B119" s="104"/>
      <c r="C119" s="117"/>
      <c r="D119" s="102"/>
      <c r="E119" s="102"/>
      <c r="F119" s="102"/>
      <c r="G119" s="102"/>
      <c r="H119" s="102"/>
      <c r="I119" s="102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123"/>
      <c r="AQ119" s="123"/>
      <c r="AR119" s="123"/>
      <c r="AS119" s="123"/>
      <c r="AT119" s="123"/>
      <c r="AU119" s="123"/>
      <c r="AV119" s="123"/>
      <c r="AW119" s="123"/>
      <c r="AX119" s="123"/>
      <c r="AY119" s="123"/>
      <c r="AZ119" s="123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3"/>
      <c r="CF119" s="123"/>
      <c r="CG119" s="123"/>
      <c r="CH119" s="123"/>
      <c r="CI119" s="123"/>
      <c r="CJ119" s="123"/>
      <c r="CK119" s="123"/>
      <c r="CL119" s="123"/>
    </row>
    <row r="120" spans="1:90" s="101" customFormat="1" x14ac:dyDescent="0.25">
      <c r="A120" s="104"/>
      <c r="B120" s="104"/>
      <c r="C120" s="117"/>
      <c r="D120" s="102"/>
      <c r="E120" s="102"/>
      <c r="F120" s="102"/>
      <c r="G120" s="102"/>
      <c r="H120" s="102"/>
      <c r="I120" s="102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  <c r="BH120" s="123"/>
      <c r="BI120" s="123"/>
      <c r="BJ120" s="123"/>
      <c r="BK120" s="123"/>
      <c r="BL120" s="123"/>
      <c r="BM120" s="123"/>
      <c r="BN120" s="123"/>
      <c r="BO120" s="123"/>
      <c r="BP120" s="123"/>
      <c r="BQ120" s="123"/>
      <c r="BR120" s="123"/>
      <c r="BS120" s="123"/>
      <c r="BT120" s="123"/>
      <c r="BU120" s="123"/>
      <c r="BV120" s="123"/>
      <c r="BW120" s="123"/>
      <c r="BX120" s="123"/>
      <c r="BY120" s="123"/>
      <c r="BZ120" s="123"/>
      <c r="CA120" s="123"/>
      <c r="CB120" s="123"/>
      <c r="CC120" s="123"/>
      <c r="CD120" s="123"/>
      <c r="CE120" s="123"/>
      <c r="CF120" s="123"/>
      <c r="CG120" s="123"/>
      <c r="CH120" s="123"/>
      <c r="CI120" s="123"/>
      <c r="CJ120" s="123"/>
      <c r="CK120" s="123"/>
      <c r="CL120" s="123"/>
    </row>
    <row r="121" spans="1:90" s="101" customFormat="1" x14ac:dyDescent="0.25">
      <c r="A121" s="104"/>
      <c r="B121" s="104"/>
      <c r="C121" s="117"/>
      <c r="D121" s="102"/>
      <c r="E121" s="102"/>
      <c r="F121" s="102"/>
      <c r="G121" s="102"/>
      <c r="H121" s="102"/>
      <c r="I121" s="102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</row>
    <row r="122" spans="1:90" s="101" customFormat="1" x14ac:dyDescent="0.25">
      <c r="A122" s="104"/>
      <c r="B122" s="104"/>
      <c r="C122" s="117"/>
      <c r="D122" s="102"/>
      <c r="E122" s="102"/>
      <c r="F122" s="102"/>
      <c r="G122" s="102"/>
      <c r="H122" s="102"/>
      <c r="I122" s="102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3"/>
      <c r="BW122" s="123"/>
      <c r="BX122" s="123"/>
      <c r="BY122" s="123"/>
      <c r="BZ122" s="123"/>
      <c r="CA122" s="123"/>
      <c r="CB122" s="123"/>
      <c r="CC122" s="123"/>
      <c r="CD122" s="123"/>
      <c r="CE122" s="123"/>
      <c r="CF122" s="123"/>
      <c r="CG122" s="123"/>
      <c r="CH122" s="123"/>
      <c r="CI122" s="123"/>
      <c r="CJ122" s="123"/>
      <c r="CK122" s="123"/>
      <c r="CL122" s="123"/>
    </row>
    <row r="123" spans="1:90" s="101" customFormat="1" x14ac:dyDescent="0.25">
      <c r="A123" s="104"/>
      <c r="B123" s="104"/>
      <c r="C123" s="117"/>
      <c r="D123" s="102"/>
      <c r="E123" s="102"/>
      <c r="F123" s="102"/>
      <c r="G123" s="102"/>
      <c r="H123" s="102"/>
      <c r="I123" s="102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</row>
    <row r="124" spans="1:90" s="101" customFormat="1" x14ac:dyDescent="0.25">
      <c r="A124" s="104"/>
      <c r="B124" s="104"/>
      <c r="C124" s="117"/>
      <c r="D124" s="102"/>
      <c r="E124" s="102"/>
      <c r="F124" s="102"/>
      <c r="G124" s="102"/>
      <c r="H124" s="102"/>
      <c r="I124" s="102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</row>
    <row r="125" spans="1:90" s="101" customFormat="1" x14ac:dyDescent="0.25">
      <c r="A125" s="104"/>
      <c r="B125" s="104"/>
      <c r="C125" s="117"/>
      <c r="D125" s="102"/>
      <c r="E125" s="102"/>
      <c r="F125" s="102"/>
      <c r="G125" s="102"/>
      <c r="H125" s="102"/>
      <c r="I125" s="102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</row>
    <row r="126" spans="1:90" s="101" customFormat="1" x14ac:dyDescent="0.25">
      <c r="A126" s="104"/>
      <c r="B126" s="104"/>
      <c r="C126" s="117"/>
      <c r="D126" s="102"/>
      <c r="E126" s="102"/>
      <c r="F126" s="102"/>
      <c r="G126" s="102"/>
      <c r="H126" s="102"/>
      <c r="I126" s="102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3"/>
      <c r="CG126" s="123"/>
      <c r="CH126" s="123"/>
      <c r="CI126" s="123"/>
      <c r="CJ126" s="123"/>
      <c r="CK126" s="123"/>
      <c r="CL126" s="123"/>
    </row>
    <row r="127" spans="1:90" s="101" customFormat="1" x14ac:dyDescent="0.25">
      <c r="A127" s="104"/>
      <c r="B127" s="104"/>
      <c r="C127" s="117"/>
      <c r="D127" s="102"/>
      <c r="E127" s="102"/>
      <c r="F127" s="102"/>
      <c r="G127" s="102"/>
      <c r="H127" s="102"/>
      <c r="I127" s="102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</row>
    <row r="128" spans="1:90" s="101" customFormat="1" x14ac:dyDescent="0.25">
      <c r="A128" s="104"/>
      <c r="B128" s="104"/>
      <c r="C128" s="117"/>
      <c r="D128" s="102"/>
      <c r="E128" s="102"/>
      <c r="F128" s="102"/>
      <c r="G128" s="102"/>
      <c r="H128" s="102"/>
      <c r="I128" s="102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</row>
    <row r="129" spans="1:90" s="101" customFormat="1" x14ac:dyDescent="0.25">
      <c r="A129" s="104"/>
      <c r="B129" s="104"/>
      <c r="C129" s="117"/>
      <c r="D129" s="102"/>
      <c r="E129" s="102"/>
      <c r="F129" s="102"/>
      <c r="G129" s="102"/>
      <c r="H129" s="102"/>
      <c r="I129" s="102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3"/>
      <c r="BW129" s="123"/>
      <c r="BX129" s="123"/>
      <c r="BY129" s="123"/>
      <c r="BZ129" s="123"/>
      <c r="CA129" s="123"/>
      <c r="CB129" s="123"/>
      <c r="CC129" s="123"/>
      <c r="CD129" s="123"/>
      <c r="CE129" s="123"/>
      <c r="CF129" s="123"/>
      <c r="CG129" s="123"/>
      <c r="CH129" s="123"/>
      <c r="CI129" s="123"/>
      <c r="CJ129" s="123"/>
      <c r="CK129" s="123"/>
      <c r="CL129" s="123"/>
    </row>
    <row r="130" spans="1:90" s="101" customFormat="1" x14ac:dyDescent="0.25">
      <c r="A130" s="104"/>
      <c r="B130" s="104"/>
      <c r="C130" s="117"/>
      <c r="D130" s="102"/>
      <c r="E130" s="102"/>
      <c r="F130" s="102"/>
      <c r="G130" s="102"/>
      <c r="H130" s="102"/>
      <c r="I130" s="102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23"/>
      <c r="CI130" s="123"/>
      <c r="CJ130" s="123"/>
      <c r="CK130" s="123"/>
      <c r="CL130" s="123"/>
    </row>
    <row r="131" spans="1:90" s="101" customFormat="1" x14ac:dyDescent="0.25">
      <c r="A131" s="104"/>
      <c r="B131" s="104"/>
      <c r="C131" s="117"/>
      <c r="D131" s="102"/>
      <c r="E131" s="102"/>
      <c r="F131" s="102"/>
      <c r="G131" s="102"/>
      <c r="H131" s="102"/>
      <c r="I131" s="102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23"/>
      <c r="CI131" s="123"/>
      <c r="CJ131" s="123"/>
      <c r="CK131" s="123"/>
      <c r="CL131" s="123"/>
    </row>
    <row r="132" spans="1:90" s="101" customFormat="1" x14ac:dyDescent="0.25">
      <c r="A132" s="104"/>
      <c r="B132" s="104"/>
      <c r="C132" s="117"/>
      <c r="D132" s="102"/>
      <c r="E132" s="102"/>
      <c r="F132" s="102"/>
      <c r="G132" s="102"/>
      <c r="H132" s="102"/>
      <c r="I132" s="102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</row>
    <row r="133" spans="1:90" s="101" customFormat="1" x14ac:dyDescent="0.25">
      <c r="A133" s="104"/>
      <c r="B133" s="104"/>
      <c r="C133" s="117"/>
      <c r="D133" s="102"/>
      <c r="E133" s="102"/>
      <c r="F133" s="102"/>
      <c r="G133" s="102"/>
      <c r="H133" s="102"/>
      <c r="I133" s="102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3"/>
      <c r="BW133" s="123"/>
      <c r="BX133" s="123"/>
      <c r="BY133" s="123"/>
      <c r="BZ133" s="123"/>
      <c r="CA133" s="123"/>
      <c r="CB133" s="123"/>
      <c r="CC133" s="123"/>
      <c r="CD133" s="123"/>
      <c r="CE133" s="123"/>
      <c r="CF133" s="123"/>
      <c r="CG133" s="123"/>
      <c r="CH133" s="123"/>
      <c r="CI133" s="123"/>
      <c r="CJ133" s="123"/>
      <c r="CK133" s="123"/>
      <c r="CL133" s="123"/>
    </row>
    <row r="134" spans="1:90" s="101" customFormat="1" x14ac:dyDescent="0.25">
      <c r="A134" s="104"/>
      <c r="B134" s="104"/>
      <c r="C134" s="117"/>
      <c r="D134" s="102"/>
      <c r="E134" s="102"/>
      <c r="F134" s="102"/>
      <c r="G134" s="102"/>
      <c r="H134" s="102"/>
      <c r="I134" s="102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3"/>
      <c r="CL134" s="123"/>
    </row>
    <row r="135" spans="1:90" s="101" customFormat="1" x14ac:dyDescent="0.25">
      <c r="A135" s="104"/>
      <c r="B135" s="104"/>
      <c r="C135" s="117"/>
      <c r="D135" s="102"/>
      <c r="E135" s="102"/>
      <c r="F135" s="102"/>
      <c r="G135" s="102"/>
      <c r="H135" s="102"/>
      <c r="I135" s="102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</row>
    <row r="136" spans="1:90" s="101" customFormat="1" x14ac:dyDescent="0.25">
      <c r="A136" s="104"/>
      <c r="B136" s="104"/>
      <c r="C136" s="117"/>
      <c r="D136" s="102"/>
      <c r="E136" s="102"/>
      <c r="F136" s="102"/>
      <c r="G136" s="102"/>
      <c r="H136" s="102"/>
      <c r="I136" s="102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/>
      <c r="CI136" s="123"/>
      <c r="CJ136" s="123"/>
      <c r="CK136" s="123"/>
      <c r="CL136" s="123"/>
    </row>
    <row r="137" spans="1:90" s="101" customFormat="1" x14ac:dyDescent="0.25">
      <c r="A137" s="104"/>
      <c r="B137" s="104"/>
      <c r="C137" s="117"/>
      <c r="D137" s="102"/>
      <c r="E137" s="102"/>
      <c r="F137" s="102"/>
      <c r="G137" s="102"/>
      <c r="H137" s="102"/>
      <c r="I137" s="102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/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3"/>
      <c r="CB137" s="123"/>
      <c r="CC137" s="123"/>
      <c r="CD137" s="123"/>
      <c r="CE137" s="123"/>
      <c r="CF137" s="123"/>
      <c r="CG137" s="123"/>
      <c r="CH137" s="123"/>
      <c r="CI137" s="123"/>
      <c r="CJ137" s="123"/>
      <c r="CK137" s="123"/>
      <c r="CL137" s="123"/>
    </row>
    <row r="138" spans="1:90" s="101" customFormat="1" x14ac:dyDescent="0.25">
      <c r="A138" s="104"/>
      <c r="B138" s="104"/>
      <c r="C138" s="117"/>
      <c r="D138" s="102"/>
      <c r="E138" s="102"/>
      <c r="F138" s="102"/>
      <c r="G138" s="102"/>
      <c r="H138" s="102"/>
      <c r="I138" s="102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  <c r="BI138" s="123"/>
      <c r="BJ138" s="123"/>
      <c r="BK138" s="123"/>
      <c r="BL138" s="123"/>
      <c r="BM138" s="123"/>
      <c r="BN138" s="123"/>
      <c r="BO138" s="123"/>
      <c r="BP138" s="123"/>
      <c r="BQ138" s="123"/>
      <c r="BR138" s="123"/>
      <c r="BS138" s="123"/>
      <c r="BT138" s="123"/>
      <c r="BU138" s="123"/>
      <c r="BV138" s="123"/>
      <c r="BW138" s="123"/>
      <c r="BX138" s="123"/>
      <c r="BY138" s="123"/>
      <c r="BZ138" s="123"/>
      <c r="CA138" s="123"/>
      <c r="CB138" s="123"/>
      <c r="CC138" s="123"/>
      <c r="CD138" s="123"/>
      <c r="CE138" s="123"/>
      <c r="CF138" s="123"/>
      <c r="CG138" s="123"/>
      <c r="CH138" s="123"/>
      <c r="CI138" s="123"/>
      <c r="CJ138" s="123"/>
      <c r="CK138" s="123"/>
      <c r="CL138" s="123"/>
    </row>
    <row r="139" spans="1:90" s="101" customFormat="1" x14ac:dyDescent="0.25">
      <c r="A139" s="104"/>
      <c r="B139" s="104"/>
      <c r="C139" s="117"/>
      <c r="D139" s="102"/>
      <c r="E139" s="102"/>
      <c r="F139" s="102"/>
      <c r="G139" s="102"/>
      <c r="H139" s="102"/>
      <c r="I139" s="102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</row>
    <row r="140" spans="1:90" s="101" customFormat="1" x14ac:dyDescent="0.25">
      <c r="A140" s="104"/>
      <c r="B140" s="104"/>
      <c r="C140" s="117"/>
      <c r="D140" s="102"/>
      <c r="E140" s="102"/>
      <c r="F140" s="102"/>
      <c r="G140" s="102"/>
      <c r="H140" s="102"/>
      <c r="I140" s="102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</row>
    <row r="141" spans="1:90" s="101" customFormat="1" x14ac:dyDescent="0.25">
      <c r="A141" s="104"/>
      <c r="B141" s="104"/>
      <c r="C141" s="117"/>
      <c r="D141" s="102"/>
      <c r="E141" s="102"/>
      <c r="F141" s="102"/>
      <c r="G141" s="102"/>
      <c r="H141" s="102"/>
      <c r="I141" s="102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</row>
    <row r="142" spans="1:90" s="101" customFormat="1" x14ac:dyDescent="0.25">
      <c r="A142" s="104"/>
      <c r="B142" s="104"/>
      <c r="C142" s="117"/>
      <c r="D142" s="102"/>
      <c r="E142" s="102"/>
      <c r="F142" s="102"/>
      <c r="G142" s="102"/>
      <c r="H142" s="102"/>
      <c r="I142" s="102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  <c r="BA142" s="123"/>
      <c r="BB142" s="123"/>
      <c r="BC142" s="123"/>
      <c r="BD142" s="123"/>
      <c r="BE142" s="123"/>
      <c r="BF142" s="123"/>
      <c r="BG142" s="123"/>
      <c r="BH142" s="123"/>
      <c r="BI142" s="123"/>
      <c r="BJ142" s="123"/>
      <c r="BK142" s="123"/>
      <c r="BL142" s="123"/>
      <c r="BM142" s="123"/>
      <c r="BN142" s="123"/>
      <c r="BO142" s="123"/>
      <c r="BP142" s="123"/>
      <c r="BQ142" s="123"/>
      <c r="BR142" s="123"/>
      <c r="BS142" s="123"/>
      <c r="BT142" s="123"/>
      <c r="BU142" s="123"/>
      <c r="BV142" s="123"/>
      <c r="BW142" s="123"/>
      <c r="BX142" s="123"/>
      <c r="BY142" s="123"/>
      <c r="BZ142" s="123"/>
      <c r="CA142" s="123"/>
      <c r="CB142" s="123"/>
      <c r="CC142" s="123"/>
      <c r="CD142" s="123"/>
      <c r="CE142" s="123"/>
      <c r="CF142" s="123"/>
      <c r="CG142" s="123"/>
      <c r="CH142" s="123"/>
      <c r="CI142" s="123"/>
      <c r="CJ142" s="123"/>
      <c r="CK142" s="123"/>
      <c r="CL142" s="123"/>
    </row>
    <row r="143" spans="1:90" s="101" customFormat="1" x14ac:dyDescent="0.25">
      <c r="A143" s="104"/>
      <c r="B143" s="104"/>
      <c r="C143" s="117"/>
      <c r="D143" s="102"/>
      <c r="E143" s="102"/>
      <c r="F143" s="102"/>
      <c r="G143" s="102"/>
      <c r="H143" s="102"/>
      <c r="I143" s="102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</row>
    <row r="144" spans="1:90" s="101" customFormat="1" x14ac:dyDescent="0.25">
      <c r="A144" s="104"/>
      <c r="B144" s="104"/>
      <c r="C144" s="117"/>
      <c r="D144" s="102"/>
      <c r="E144" s="102"/>
      <c r="F144" s="102"/>
      <c r="G144" s="102"/>
      <c r="H144" s="102"/>
      <c r="I144" s="102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</row>
    <row r="145" spans="1:90" s="101" customFormat="1" x14ac:dyDescent="0.25">
      <c r="A145" s="104"/>
      <c r="B145" s="104"/>
      <c r="C145" s="117"/>
      <c r="D145" s="102"/>
      <c r="E145" s="102"/>
      <c r="F145" s="102"/>
      <c r="G145" s="102"/>
      <c r="H145" s="102"/>
      <c r="I145" s="102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</row>
    <row r="146" spans="1:90" s="101" customFormat="1" x14ac:dyDescent="0.25">
      <c r="A146" s="104"/>
      <c r="B146" s="104"/>
      <c r="C146" s="117"/>
      <c r="D146" s="102"/>
      <c r="E146" s="102"/>
      <c r="F146" s="102"/>
      <c r="G146" s="102"/>
      <c r="H146" s="102"/>
      <c r="I146" s="102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</row>
    <row r="147" spans="1:90" s="101" customFormat="1" x14ac:dyDescent="0.25">
      <c r="A147" s="18"/>
      <c r="B147" s="18"/>
      <c r="C147" s="117"/>
      <c r="D147" s="100"/>
      <c r="E147" s="100"/>
      <c r="F147" s="100"/>
      <c r="G147" s="100"/>
      <c r="H147" s="100"/>
      <c r="I147" s="102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</row>
    <row r="148" spans="1:90" s="101" customFormat="1" x14ac:dyDescent="0.25">
      <c r="A148" s="18"/>
      <c r="B148" s="18"/>
      <c r="C148" s="117"/>
      <c r="D148" s="100"/>
      <c r="E148" s="100"/>
      <c r="F148" s="100"/>
      <c r="G148" s="100"/>
      <c r="H148" s="100"/>
      <c r="I148" s="102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</row>
  </sheetData>
  <mergeCells count="1">
    <mergeCell ref="D1:H1"/>
  </mergeCells>
  <pageMargins left="0.15748031496062992" right="0.15748031496062992" top="0.19685039370078741" bottom="0.31496062992125984" header="0.15748031496062992" footer="7.874015748031496E-2"/>
  <pageSetup paperSize="9" scale="53" orientation="landscape" r:id="rId1"/>
  <headerFooter>
    <oddFooter>&amp;L&amp;D&amp;C&amp;P/&amp;N&amp;R&amp;F-&amp;A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162</vt:i4>
      </vt:variant>
    </vt:vector>
  </HeadingPairs>
  <TitlesOfParts>
    <vt:vector size="176" baseType="lpstr">
      <vt:lpstr>Read Me AppMgt</vt:lpstr>
      <vt:lpstr>Parameters</vt:lpstr>
      <vt:lpstr>LocalLists</vt:lpstr>
      <vt:lpstr>KBC Group_PL</vt:lpstr>
      <vt:lpstr>BU BELGIUM</vt:lpstr>
      <vt:lpstr>BU CZECH REP</vt:lpstr>
      <vt:lpstr>BU INTERNATIONAL MARKETS</vt:lpstr>
      <vt:lpstr>HUNGARY</vt:lpstr>
      <vt:lpstr>SLOVAKIA</vt:lpstr>
      <vt:lpstr>BULGARIA</vt:lpstr>
      <vt:lpstr>IRELAND</vt:lpstr>
      <vt:lpstr>GROUP CENTRE</vt:lpstr>
      <vt:lpstr>RISK Management</vt:lpstr>
      <vt:lpstr>Sheet1</vt:lpstr>
      <vt:lpstr>Account_I</vt:lpstr>
      <vt:lpstr>Account_P</vt:lpstr>
      <vt:lpstr>Account_T</vt:lpstr>
      <vt:lpstr>AccountExt_V</vt:lpstr>
      <vt:lpstr>Actuality_APC_P</vt:lpstr>
      <vt:lpstr>Actuality_I</vt:lpstr>
      <vt:lpstr>Actuality_P</vt:lpstr>
      <vt:lpstr>Actuality_T</vt:lpstr>
      <vt:lpstr>ActualityExt_V</vt:lpstr>
      <vt:lpstr>ActualityPrev_P</vt:lpstr>
      <vt:lpstr>APC_Cube_P</vt:lpstr>
      <vt:lpstr>APC_Server_P</vt:lpstr>
      <vt:lpstr>attribname_p</vt:lpstr>
      <vt:lpstr>BalansEntity</vt:lpstr>
      <vt:lpstr>BaseCube_I</vt:lpstr>
      <vt:lpstr>BaseCube_P</vt:lpstr>
      <vt:lpstr>BaseCube_T</vt:lpstr>
      <vt:lpstr>BaseCubeExt_P</vt:lpstr>
      <vt:lpstr>BuSelection</vt:lpstr>
      <vt:lpstr>Choice_P</vt:lpstr>
      <vt:lpstr>ClosingVersion_I</vt:lpstr>
      <vt:lpstr>ClosingVersion_P</vt:lpstr>
      <vt:lpstr>ClosingVersion_T</vt:lpstr>
      <vt:lpstr>ClosingVersionExt_V</vt:lpstr>
      <vt:lpstr>Company_I</vt:lpstr>
      <vt:lpstr>Company_P</vt:lpstr>
      <vt:lpstr>Company_T</vt:lpstr>
      <vt:lpstr>CompanyExt_V</vt:lpstr>
      <vt:lpstr>CompanyGrouping_I</vt:lpstr>
      <vt:lpstr>CompanyGrouping_P</vt:lpstr>
      <vt:lpstr>CompanyGrouping_T</vt:lpstr>
      <vt:lpstr>CompanyGroupingExt_V</vt:lpstr>
      <vt:lpstr>CompanyName_P</vt:lpstr>
      <vt:lpstr>CompanyName_T</vt:lpstr>
      <vt:lpstr>CompanySelection</vt:lpstr>
      <vt:lpstr>CompGroup_GRS</vt:lpstr>
      <vt:lpstr>ConsolidationPerspective_I</vt:lpstr>
      <vt:lpstr>ConsolidationPerspective_P</vt:lpstr>
      <vt:lpstr>ConsolidationPerspective_T</vt:lpstr>
      <vt:lpstr>ConsolidationPerspectiveExt_V</vt:lpstr>
      <vt:lpstr>ContributionVersion_I</vt:lpstr>
      <vt:lpstr>ContributionVersion_P</vt:lpstr>
      <vt:lpstr>ContributionVersion_T</vt:lpstr>
      <vt:lpstr>ContributionVersionExt_V</vt:lpstr>
      <vt:lpstr>CounterCompany_I</vt:lpstr>
      <vt:lpstr>CounterCompany_P</vt:lpstr>
      <vt:lpstr>CounterCompany_T</vt:lpstr>
      <vt:lpstr>CounterCompanyExt_V</vt:lpstr>
      <vt:lpstr>CounterDimension_I</vt:lpstr>
      <vt:lpstr>CounterDimension_P</vt:lpstr>
      <vt:lpstr>CounterDimension_T</vt:lpstr>
      <vt:lpstr>CounterDimensionExt_V</vt:lpstr>
      <vt:lpstr>Cube_P</vt:lpstr>
      <vt:lpstr>CubeAct_P</vt:lpstr>
      <vt:lpstr>CubePrev_P</vt:lpstr>
      <vt:lpstr>Currencies_UserForm_List</vt:lpstr>
      <vt:lpstr>Currency_I</vt:lpstr>
      <vt:lpstr>Currency_P</vt:lpstr>
      <vt:lpstr>Currency_T</vt:lpstr>
      <vt:lpstr>CurrencyAndUnit_I</vt:lpstr>
      <vt:lpstr>CurrencyAndUnit_P</vt:lpstr>
      <vt:lpstr>CurrencyAndUnit_T</vt:lpstr>
      <vt:lpstr>CurrencyExt_V</vt:lpstr>
      <vt:lpstr>CurrencyInput_P</vt:lpstr>
      <vt:lpstr>Dim1_I</vt:lpstr>
      <vt:lpstr>Dim1_P</vt:lpstr>
      <vt:lpstr>Dim1_T</vt:lpstr>
      <vt:lpstr>Dim1Ext_V</vt:lpstr>
      <vt:lpstr>Dim2_I</vt:lpstr>
      <vt:lpstr>Dim2_P</vt:lpstr>
      <vt:lpstr>Dim2_T</vt:lpstr>
      <vt:lpstr>Dim2Ext_V</vt:lpstr>
      <vt:lpstr>Dim3_I</vt:lpstr>
      <vt:lpstr>Dim3_P</vt:lpstr>
      <vt:lpstr>Dim3_T</vt:lpstr>
      <vt:lpstr>Dim3Ext_V</vt:lpstr>
      <vt:lpstr>Dim4_I</vt:lpstr>
      <vt:lpstr>Dim4_P</vt:lpstr>
      <vt:lpstr>Dim4_T</vt:lpstr>
      <vt:lpstr>Dim4Ext_V</vt:lpstr>
      <vt:lpstr>EntitySelection</vt:lpstr>
      <vt:lpstr>Filler1_I</vt:lpstr>
      <vt:lpstr>Filler1_P</vt:lpstr>
      <vt:lpstr>Filler1_T</vt:lpstr>
      <vt:lpstr>Filler1Ext_V</vt:lpstr>
      <vt:lpstr>Filler2_I</vt:lpstr>
      <vt:lpstr>Filler2_P</vt:lpstr>
      <vt:lpstr>Filler2_T</vt:lpstr>
      <vt:lpstr>Filler2Ext_V</vt:lpstr>
      <vt:lpstr>Filler3_I</vt:lpstr>
      <vt:lpstr>Filler3_P</vt:lpstr>
      <vt:lpstr>Filler3_T</vt:lpstr>
      <vt:lpstr>Filler3Ext_V</vt:lpstr>
      <vt:lpstr>FrozenCubeInd_I</vt:lpstr>
      <vt:lpstr>FrozenCubeInd_P</vt:lpstr>
      <vt:lpstr>FrozenCubeInd_T</vt:lpstr>
      <vt:lpstr>JournalNumber_I</vt:lpstr>
      <vt:lpstr>JournalNumber_P</vt:lpstr>
      <vt:lpstr>JournalNumber_T</vt:lpstr>
      <vt:lpstr>JournalNumberExt_V</vt:lpstr>
      <vt:lpstr>LijstUnderlying</vt:lpstr>
      <vt:lpstr>LocalCurrency_P</vt:lpstr>
      <vt:lpstr>LocalCurrency_T</vt:lpstr>
      <vt:lpstr>Measure_I</vt:lpstr>
      <vt:lpstr>Measure_P</vt:lpstr>
      <vt:lpstr>Measure_T</vt:lpstr>
      <vt:lpstr>MeasureExt_V</vt:lpstr>
      <vt:lpstr>OriginCompany_I</vt:lpstr>
      <vt:lpstr>OriginCompany_P</vt:lpstr>
      <vt:lpstr>OriginCompany_T</vt:lpstr>
      <vt:lpstr>OriginCompanyExt_V</vt:lpstr>
      <vt:lpstr>Period_P</vt:lpstr>
      <vt:lpstr>PeriodDD_I</vt:lpstr>
      <vt:lpstr>PeriodDD_P</vt:lpstr>
      <vt:lpstr>PeriodScope_I</vt:lpstr>
      <vt:lpstr>PeriodScope_P</vt:lpstr>
      <vt:lpstr>PeriodScope_T</vt:lpstr>
      <vt:lpstr>'BU BELGIUM'!Print_Area</vt:lpstr>
      <vt:lpstr>'BU CZECH REP'!Print_Area</vt:lpstr>
      <vt:lpstr>'BU INTERNATIONAL MARKETS'!Print_Area</vt:lpstr>
      <vt:lpstr>BULGARIA!Print_Area</vt:lpstr>
      <vt:lpstr>'GROUP CENTRE'!Print_Area</vt:lpstr>
      <vt:lpstr>HUNGARY!Print_Area</vt:lpstr>
      <vt:lpstr>IRELAND!Print_Area</vt:lpstr>
      <vt:lpstr>'KBC Group_PL'!Print_Area</vt:lpstr>
      <vt:lpstr>'RISK Management'!Print_Area</vt:lpstr>
      <vt:lpstr>SLOVAKIA!Print_Area</vt:lpstr>
      <vt:lpstr>'BU BELGIUM'!Print_Titles</vt:lpstr>
      <vt:lpstr>'BU CZECH REP'!Print_Titles</vt:lpstr>
      <vt:lpstr>'BU INTERNATIONAL MARKETS'!Print_Titles</vt:lpstr>
      <vt:lpstr>BULGARIA!Print_Titles</vt:lpstr>
      <vt:lpstr>'GROUP CENTRE'!Print_Titles</vt:lpstr>
      <vt:lpstr>HUNGARY!Print_Titles</vt:lpstr>
      <vt:lpstr>IRELAND!Print_Titles</vt:lpstr>
      <vt:lpstr>SLOVAKIA!Print_Titles</vt:lpstr>
      <vt:lpstr>QESRun_P</vt:lpstr>
      <vt:lpstr>QESRunInput_P</vt:lpstr>
      <vt:lpstr>QESRunPrev_P</vt:lpstr>
      <vt:lpstr>QESRunPrevInput_P</vt:lpstr>
      <vt:lpstr>Quarter_P</vt:lpstr>
      <vt:lpstr>QuarterPrev_P</vt:lpstr>
      <vt:lpstr>ReportVersion_P</vt:lpstr>
      <vt:lpstr>scenario</vt:lpstr>
      <vt:lpstr>Server_I</vt:lpstr>
      <vt:lpstr>Server_P</vt:lpstr>
      <vt:lpstr>Server_T</vt:lpstr>
      <vt:lpstr>ServerCube</vt:lpstr>
      <vt:lpstr>SubgroupSelection</vt:lpstr>
      <vt:lpstr>TM1User_P</vt:lpstr>
      <vt:lpstr>TransactionCurrency_I</vt:lpstr>
      <vt:lpstr>TransactionCurrency_P</vt:lpstr>
      <vt:lpstr>TransactionCurrency_T</vt:lpstr>
      <vt:lpstr>TransactionCurrencyExt_V</vt:lpstr>
      <vt:lpstr>TrueFalse_List</vt:lpstr>
      <vt:lpstr>UnitNumber_I</vt:lpstr>
      <vt:lpstr>UnitNumber_P</vt:lpstr>
      <vt:lpstr>UnitNumber_T</vt:lpstr>
      <vt:lpstr>UnitText_I</vt:lpstr>
      <vt:lpstr>UnitText_P</vt:lpstr>
      <vt:lpstr>UnitText_T</vt:lpstr>
      <vt:lpstr>Version_P</vt:lpstr>
      <vt:lpstr>VersionPrev_P</vt:lpstr>
    </vt:vector>
  </TitlesOfParts>
  <Company>KBC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Luyten</dc:creator>
  <cp:lastModifiedBy>Dominique Agneesens</cp:lastModifiedBy>
  <cp:lastPrinted>2017-05-09T06:35:53Z</cp:lastPrinted>
  <dcterms:created xsi:type="dcterms:W3CDTF">2012-01-19T12:57:14Z</dcterms:created>
  <dcterms:modified xsi:type="dcterms:W3CDTF">2017-05-11T04:46:09Z</dcterms:modified>
</cp:coreProperties>
</file>